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6"/>
  </bookViews>
  <sheets>
    <sheet name="S_Tejan" sheetId="1" r:id="rId1"/>
    <sheet name="M_Khed" sheetId="2" r:id="rId2"/>
    <sheet name="Pangri_U" sheetId="3" r:id="rId3"/>
    <sheet name="Jaypur " sheetId="4" r:id="rId4"/>
    <sheet name="P_lendi" sheetId="5" r:id="rId5"/>
    <sheet name="T_wadi" sheetId="6" r:id="rId6"/>
    <sheet name="H_Khed" sheetId="7" r:id="rId7"/>
    <sheet name="Khamgaon" sheetId="8" r:id="rId8"/>
    <sheet name="Nimkhed" sheetId="9" r:id="rId9"/>
    <sheet name="P_Chakka" sheetId="10" r:id="rId10"/>
    <sheet name="S_Taka" sheetId="11" r:id="rId11"/>
    <sheet name="Ugla" sheetId="12" r:id="rId12"/>
    <sheet name="Umrad" sheetId="13" r:id="rId13"/>
    <sheet name="Waghora" sheetId="14" r:id="rId14"/>
    <sheet name="SindkhedR" sheetId="15" r:id="rId15"/>
    <sheet name="KingaonR" sheetId="16" r:id="rId16"/>
    <sheet name="Pangarkhed" sheetId="17" r:id="rId17"/>
    <sheet name="ShelgaonRaut" sheetId="18" r:id="rId18"/>
  </sheets>
  <definedNames/>
  <calcPr fullCalcOnLoad="1"/>
</workbook>
</file>

<file path=xl/sharedStrings.xml><?xml version="1.0" encoding="utf-8"?>
<sst xmlns="http://schemas.openxmlformats.org/spreadsheetml/2006/main" count="2389" uniqueCount="104">
  <si>
    <t>Water Resources Planning</t>
  </si>
  <si>
    <t>Part A : Water Demand Assessment</t>
  </si>
  <si>
    <t>S No</t>
  </si>
  <si>
    <t>Particulars</t>
  </si>
  <si>
    <t>Unit</t>
  </si>
  <si>
    <t>WR/day</t>
  </si>
  <si>
    <t>WR/year</t>
  </si>
  <si>
    <t>Qty</t>
  </si>
  <si>
    <t>persons</t>
  </si>
  <si>
    <t>Present Human Population</t>
  </si>
  <si>
    <t>Projected Human Population</t>
  </si>
  <si>
    <t>Year</t>
  </si>
  <si>
    <t>Assumption</t>
  </si>
  <si>
    <t>Growth rate of 33% in 15 years</t>
  </si>
  <si>
    <t>Present Livestock Population</t>
  </si>
  <si>
    <t>Projected Livestock Population</t>
  </si>
  <si>
    <t>Growth rate of 30% in 15 years</t>
  </si>
  <si>
    <t>Total Agricultural Water Requirement</t>
  </si>
  <si>
    <t>ha</t>
  </si>
  <si>
    <t>Cotton+Red gram</t>
  </si>
  <si>
    <t>Maize</t>
  </si>
  <si>
    <t>Soybean</t>
  </si>
  <si>
    <t>Wheat</t>
  </si>
  <si>
    <t>Winter sorghum</t>
  </si>
  <si>
    <t>Vegetables</t>
  </si>
  <si>
    <t>Horticulture</t>
  </si>
  <si>
    <t>Total</t>
  </si>
  <si>
    <t>Litres</t>
  </si>
  <si>
    <t>heads</t>
  </si>
  <si>
    <t>Total water requirement</t>
  </si>
  <si>
    <t>3hp pump</t>
  </si>
  <si>
    <t>5hp pump</t>
  </si>
  <si>
    <t>Part B : Water Balance Situation</t>
  </si>
  <si>
    <t>Average annual rainfall</t>
  </si>
  <si>
    <t>mm</t>
  </si>
  <si>
    <t>Area of the village</t>
  </si>
  <si>
    <t>Total precipitation available</t>
  </si>
  <si>
    <t>Evaporation losses</t>
  </si>
  <si>
    <t>At 40% of precipitation</t>
  </si>
  <si>
    <t xml:space="preserve">CB Area </t>
  </si>
  <si>
    <t xml:space="preserve">VB Area </t>
  </si>
  <si>
    <t>At 15% of precipitation in VB &amp; 5% of CB</t>
  </si>
  <si>
    <t>Infiltration into ground</t>
  </si>
  <si>
    <t>As per GSDA map</t>
  </si>
  <si>
    <t>Conservation</t>
  </si>
  <si>
    <t>At 2.5 times the capacity of all RWH structures</t>
  </si>
  <si>
    <t>Storage of RWHS</t>
  </si>
  <si>
    <t>Total runoff</t>
  </si>
  <si>
    <t>Water avaialble</t>
  </si>
  <si>
    <t>Part C : WRD Planning Options</t>
  </si>
  <si>
    <t>Harvestable runoff</t>
  </si>
  <si>
    <t>As against deficit</t>
  </si>
  <si>
    <t>Projected Deficit (Surplus)</t>
  </si>
  <si>
    <t>Less : Already harvested</t>
  </si>
  <si>
    <t>RWH Potential</t>
  </si>
  <si>
    <t>Popular demands</t>
  </si>
  <si>
    <t>Cement plugs</t>
  </si>
  <si>
    <t>Earthen nalla bunds</t>
  </si>
  <si>
    <t>Farm ponds</t>
  </si>
  <si>
    <t>Afforestation</t>
  </si>
  <si>
    <t>ha =</t>
  </si>
  <si>
    <t>WAT near wells</t>
  </si>
  <si>
    <t>WAT in farms</t>
  </si>
  <si>
    <t>Farm bunds cum trench</t>
  </si>
  <si>
    <t>m =</t>
  </si>
  <si>
    <t>Others</t>
  </si>
  <si>
    <t>Village : Khamgaon</t>
  </si>
  <si>
    <t>Village : Nimkhed</t>
  </si>
  <si>
    <t>Domestic Water Requirement</t>
  </si>
  <si>
    <t>ham</t>
  </si>
  <si>
    <t>of village area</t>
  </si>
  <si>
    <t>no =</t>
  </si>
  <si>
    <t>Present use (GW draft)</t>
  </si>
  <si>
    <t>RWH Proposed (Supply management)</t>
  </si>
  <si>
    <t>Afforestation with CCT</t>
  </si>
  <si>
    <t>Village : Palaskhed Chakka</t>
  </si>
  <si>
    <t>Cement plugs/ check weirs</t>
  </si>
  <si>
    <t>Village : Ugala</t>
  </si>
  <si>
    <t>Village : Umrad</t>
  </si>
  <si>
    <t>Village : Shivani Taka</t>
  </si>
  <si>
    <t>Village : Waghora</t>
  </si>
  <si>
    <t>Total present demand</t>
  </si>
  <si>
    <t>Total projected demand</t>
  </si>
  <si>
    <t>Total projected</t>
  </si>
  <si>
    <t>Total present demand (year 2005)</t>
  </si>
  <si>
    <t>Total projected demand (year 2005)</t>
  </si>
  <si>
    <t>Hy sorghum</t>
  </si>
  <si>
    <t>KT Weir</t>
  </si>
  <si>
    <t>Village : Hanvatkhed</t>
  </si>
  <si>
    <t>Village : Savkhed Tejan</t>
  </si>
  <si>
    <t>Village : Maharkhed</t>
  </si>
  <si>
    <t>Village : Tandulwadi</t>
  </si>
  <si>
    <t>Village : Pimpalgaon Lendi</t>
  </si>
  <si>
    <t>Village : Jaypur Tanda</t>
  </si>
  <si>
    <t>Village : Pangri Ugale</t>
  </si>
  <si>
    <t>or</t>
  </si>
  <si>
    <t>of the potential</t>
  </si>
  <si>
    <t>Village : Sindkhed Raja</t>
  </si>
  <si>
    <t>Seasonal</t>
  </si>
  <si>
    <t>Perennial</t>
  </si>
  <si>
    <t>Village : Kingaon Raja</t>
  </si>
  <si>
    <t>Village : Pangarkhed</t>
  </si>
  <si>
    <t>Village : Shelgaon Raut</t>
  </si>
  <si>
    <t>Sunflower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</si>
</sst>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_-* #,##0.0000_-;\-* #,##0.0000_-;_-* &quot;-&quot;????_-;_-@_-"/>
    <numFmt numFmtId="183" formatCode="_-* #,##0.00000_-;\-* #,##0.00000_-;_-* &quot;-&quot;?????_-;_-@_-"/>
    <numFmt numFmtId="184" formatCode="_-* #,##0.000000000_-;\-* #,##0.000000000_-;_-* &quot;-&quot;?????????_-;_-@_-"/>
    <numFmt numFmtId="185" formatCode="_-* #,##0.0_-;\-* #,##0.0_-;_-* &quot;-&quot;?_-;_-@_-"/>
    <numFmt numFmtId="186" formatCode="_-* #,##0.000_-;\-* #,##0.000_-;_-* &quot;-&quot;???_-;_-@_-"/>
    <numFmt numFmtId="187" formatCode="#,##0.00_ ;\-#,##0.00\ "/>
    <numFmt numFmtId="188" formatCode="\(#,##0.00\)"/>
    <numFmt numFmtId="189" formatCode="[$-809]dd\ mmmm\ yyyy"/>
    <numFmt numFmtId="190" formatCode="0.00;[Red]0.00"/>
    <numFmt numFmtId="191" formatCode="#,##0.00;[Red]#,##0.00"/>
    <numFmt numFmtId="192" formatCode="0.0%"/>
  </numFmts>
  <fonts count="4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9" fontId="3" fillId="0" borderId="0" xfId="42" applyFont="1" applyAlignment="1">
      <alignment/>
    </xf>
    <xf numFmtId="179" fontId="2" fillId="0" borderId="0" xfId="42" applyFont="1" applyAlignment="1">
      <alignment/>
    </xf>
    <xf numFmtId="180" fontId="3" fillId="0" borderId="0" xfId="42" applyNumberFormat="1" applyFont="1" applyAlignment="1">
      <alignment/>
    </xf>
    <xf numFmtId="181" fontId="3" fillId="0" borderId="0" xfId="42" applyNumberFormat="1" applyFont="1" applyAlignment="1">
      <alignment/>
    </xf>
    <xf numFmtId="181" fontId="2" fillId="0" borderId="0" xfId="42" applyNumberFormat="1" applyFont="1" applyAlignment="1">
      <alignment/>
    </xf>
    <xf numFmtId="179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3" fillId="0" borderId="0" xfId="42" applyNumberFormat="1" applyFont="1" applyAlignment="1">
      <alignment/>
    </xf>
    <xf numFmtId="9" fontId="3" fillId="0" borderId="0" xfId="57" applyFont="1" applyAlignment="1">
      <alignment/>
    </xf>
    <xf numFmtId="0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180" fontId="2" fillId="0" borderId="0" xfId="42" applyNumberFormat="1" applyFont="1" applyAlignment="1">
      <alignment/>
    </xf>
    <xf numFmtId="0" fontId="4" fillId="0" borderId="0" xfId="0" applyFont="1" applyFill="1" applyAlignment="1">
      <alignment/>
    </xf>
    <xf numFmtId="192" fontId="3" fillId="0" borderId="0" xfId="57" applyNumberFormat="1" applyFont="1" applyAlignment="1">
      <alignment/>
    </xf>
    <xf numFmtId="0" fontId="3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179" fontId="3" fillId="35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79" fontId="2" fillId="36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7">
      <selection activeCell="O21" sqref="O21"/>
    </sheetView>
  </sheetViews>
  <sheetFormatPr defaultColWidth="9.140625" defaultRowHeight="12.75"/>
  <cols>
    <col min="3" max="3" width="39.7109375" style="0" bestFit="1" customWidth="1"/>
    <col min="5" max="5" width="10.28125" style="0" bestFit="1" customWidth="1"/>
    <col min="6" max="6" width="18.00390625" style="0" bestFit="1" customWidth="1"/>
    <col min="7" max="7" width="10.28125" style="0" bestFit="1" customWidth="1"/>
  </cols>
  <sheetData>
    <row r="1" ht="20.25">
      <c r="A1" s="5" t="s">
        <v>0</v>
      </c>
    </row>
    <row r="2" ht="25.5">
      <c r="A2" s="4" t="s">
        <v>89</v>
      </c>
    </row>
    <row r="3" ht="15.75">
      <c r="A3" s="1" t="s">
        <v>1</v>
      </c>
    </row>
    <row r="4" spans="2:11" ht="15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11</v>
      </c>
      <c r="K4" s="2" t="s">
        <v>12</v>
      </c>
    </row>
    <row r="5" spans="2:11" ht="15">
      <c r="B5" s="2">
        <v>1</v>
      </c>
      <c r="C5" s="2" t="s">
        <v>68</v>
      </c>
      <c r="D5" s="2"/>
      <c r="E5" s="2"/>
      <c r="F5" s="2"/>
      <c r="G5" s="2"/>
      <c r="H5" s="2"/>
      <c r="I5" s="2"/>
      <c r="J5" s="2"/>
      <c r="K5" s="2"/>
    </row>
    <row r="6" spans="2:10" ht="14.25">
      <c r="B6" s="3">
        <v>1.1</v>
      </c>
      <c r="C6" s="3" t="s">
        <v>9</v>
      </c>
      <c r="D6" s="9">
        <v>2945</v>
      </c>
      <c r="E6" s="3" t="s">
        <v>8</v>
      </c>
      <c r="F6" s="9">
        <f>40*D6</f>
        <v>117800</v>
      </c>
      <c r="G6" s="3" t="s">
        <v>27</v>
      </c>
      <c r="H6" s="13">
        <f>365*F6/10000000</f>
        <v>4.2997</v>
      </c>
      <c r="I6" s="3" t="s">
        <v>69</v>
      </c>
      <c r="J6" s="3">
        <v>2005</v>
      </c>
    </row>
    <row r="7" spans="2:10" ht="14.25">
      <c r="B7" s="3"/>
      <c r="C7" s="3" t="s">
        <v>14</v>
      </c>
      <c r="D7" s="9">
        <v>1415</v>
      </c>
      <c r="E7" s="3" t="s">
        <v>28</v>
      </c>
      <c r="F7" s="9">
        <f>30*D7</f>
        <v>42450</v>
      </c>
      <c r="G7" s="3" t="s">
        <v>27</v>
      </c>
      <c r="H7" s="13">
        <f>365*F7/10000000</f>
        <v>1.549425</v>
      </c>
      <c r="I7" s="3" t="s">
        <v>69</v>
      </c>
      <c r="J7" s="3">
        <v>2005</v>
      </c>
    </row>
    <row r="8" spans="2:9" ht="15">
      <c r="B8" s="3"/>
      <c r="C8" s="2" t="s">
        <v>26</v>
      </c>
      <c r="D8" s="9"/>
      <c r="E8" s="3"/>
      <c r="F8" s="10">
        <f>F6+F7</f>
        <v>160250</v>
      </c>
      <c r="G8" s="2" t="s">
        <v>27</v>
      </c>
      <c r="H8" s="7">
        <f>H6+H7</f>
        <v>5.849125</v>
      </c>
      <c r="I8" s="2" t="s">
        <v>69</v>
      </c>
    </row>
    <row r="9" spans="2:11" ht="14.25">
      <c r="B9" s="3">
        <v>1.2</v>
      </c>
      <c r="C9" s="3" t="s">
        <v>10</v>
      </c>
      <c r="D9" s="9">
        <f>D6*1.333333333</f>
        <v>3926.6666656849998</v>
      </c>
      <c r="E9" s="3" t="s">
        <v>8</v>
      </c>
      <c r="F9" s="9">
        <f>40*D9</f>
        <v>157066.6666274</v>
      </c>
      <c r="G9" s="3" t="s">
        <v>27</v>
      </c>
      <c r="H9" s="13">
        <f>365*F9/10000000</f>
        <v>5.7329333319001</v>
      </c>
      <c r="I9" s="3" t="s">
        <v>69</v>
      </c>
      <c r="J9" s="3">
        <v>2020</v>
      </c>
      <c r="K9" t="s">
        <v>13</v>
      </c>
    </row>
    <row r="10" spans="2:11" ht="14.25">
      <c r="B10" s="3"/>
      <c r="C10" s="3" t="s">
        <v>15</v>
      </c>
      <c r="D10" s="9">
        <f>D7*1.333333333</f>
        <v>1886.6666661949998</v>
      </c>
      <c r="E10" s="3" t="s">
        <v>28</v>
      </c>
      <c r="F10" s="9">
        <f>30*D10</f>
        <v>56599.999985849994</v>
      </c>
      <c r="G10" s="3" t="s">
        <v>27</v>
      </c>
      <c r="H10" s="13">
        <f>365*F10/10000000</f>
        <v>2.0658999994835248</v>
      </c>
      <c r="I10" s="3" t="s">
        <v>69</v>
      </c>
      <c r="J10" s="3">
        <v>2020</v>
      </c>
      <c r="K10" t="s">
        <v>16</v>
      </c>
    </row>
    <row r="11" spans="2:10" ht="15">
      <c r="B11" s="3"/>
      <c r="C11" s="2" t="s">
        <v>26</v>
      </c>
      <c r="D11" s="3"/>
      <c r="E11" s="3"/>
      <c r="F11" s="10">
        <f>F9+F10</f>
        <v>213666.66661324998</v>
      </c>
      <c r="G11" s="3" t="s">
        <v>27</v>
      </c>
      <c r="H11" s="7">
        <f>H9+H10</f>
        <v>7.798833331383625</v>
      </c>
      <c r="I11" s="2" t="s">
        <v>69</v>
      </c>
      <c r="J11" s="3"/>
    </row>
    <row r="12" spans="2:10" ht="15">
      <c r="B12" s="2">
        <v>2</v>
      </c>
      <c r="C12" s="2" t="s">
        <v>17</v>
      </c>
      <c r="D12" s="3"/>
      <c r="E12" s="3"/>
      <c r="F12" s="3"/>
      <c r="G12" s="3"/>
      <c r="H12" s="3"/>
      <c r="I12" s="3"/>
      <c r="J12" s="3"/>
    </row>
    <row r="13" spans="2:10" ht="14.25">
      <c r="B13" s="3"/>
      <c r="C13" s="3" t="s">
        <v>19</v>
      </c>
      <c r="D13" s="8">
        <v>280</v>
      </c>
      <c r="E13" s="3" t="s">
        <v>18</v>
      </c>
      <c r="F13" s="3"/>
      <c r="G13" s="3"/>
      <c r="H13" s="6">
        <f>0.25*D13</f>
        <v>70</v>
      </c>
      <c r="I13" s="3" t="s">
        <v>69</v>
      </c>
      <c r="J13" s="3"/>
    </row>
    <row r="14" spans="2:10" ht="14.25">
      <c r="B14" s="3"/>
      <c r="C14" s="3" t="s">
        <v>21</v>
      </c>
      <c r="D14" s="8">
        <v>30</v>
      </c>
      <c r="E14" s="3" t="s">
        <v>18</v>
      </c>
      <c r="F14" s="3"/>
      <c r="G14" s="3"/>
      <c r="H14" s="6">
        <f>0.1*D14</f>
        <v>3</v>
      </c>
      <c r="I14" s="3" t="s">
        <v>69</v>
      </c>
      <c r="J14" s="3"/>
    </row>
    <row r="15" spans="2:10" ht="14.25">
      <c r="B15" s="3"/>
      <c r="C15" s="3" t="s">
        <v>20</v>
      </c>
      <c r="D15" s="8">
        <v>0</v>
      </c>
      <c r="E15" s="3" t="s">
        <v>18</v>
      </c>
      <c r="F15" s="3"/>
      <c r="G15" s="3"/>
      <c r="H15" s="6">
        <f>0.1*D15</f>
        <v>0</v>
      </c>
      <c r="I15" s="3" t="s">
        <v>69</v>
      </c>
      <c r="J15" s="3"/>
    </row>
    <row r="16" spans="2:10" ht="14.25">
      <c r="B16" s="3"/>
      <c r="C16" s="3" t="s">
        <v>22</v>
      </c>
      <c r="D16" s="8">
        <v>80</v>
      </c>
      <c r="E16" s="3" t="s">
        <v>18</v>
      </c>
      <c r="F16" s="3"/>
      <c r="G16" s="3"/>
      <c r="H16" s="6">
        <f>0.5*D16</f>
        <v>40</v>
      </c>
      <c r="I16" s="3" t="s">
        <v>69</v>
      </c>
      <c r="J16" s="3"/>
    </row>
    <row r="17" spans="2:10" ht="14.25">
      <c r="B17" s="3"/>
      <c r="C17" s="3" t="s">
        <v>23</v>
      </c>
      <c r="D17" s="8">
        <v>133.54</v>
      </c>
      <c r="E17" s="3" t="s">
        <v>18</v>
      </c>
      <c r="F17" s="3"/>
      <c r="G17" s="3"/>
      <c r="H17" s="6">
        <f>0.1*D17</f>
        <v>13.354</v>
      </c>
      <c r="I17" s="3" t="s">
        <v>69</v>
      </c>
      <c r="J17" s="3"/>
    </row>
    <row r="18" spans="2:10" ht="14.25">
      <c r="B18" s="3"/>
      <c r="C18" s="3" t="s">
        <v>24</v>
      </c>
      <c r="D18" s="8">
        <v>6</v>
      </c>
      <c r="E18" s="3" t="s">
        <v>18</v>
      </c>
      <c r="F18" s="3"/>
      <c r="G18" s="3"/>
      <c r="H18" s="6">
        <f>0.5*D18</f>
        <v>3</v>
      </c>
      <c r="I18" s="3" t="s">
        <v>69</v>
      </c>
      <c r="J18" s="3"/>
    </row>
    <row r="19" spans="2:10" ht="14.25">
      <c r="B19" s="3"/>
      <c r="C19" s="3" t="s">
        <v>25</v>
      </c>
      <c r="D19" s="8">
        <v>10</v>
      </c>
      <c r="E19" s="3" t="s">
        <v>18</v>
      </c>
      <c r="F19" s="3"/>
      <c r="G19" s="3"/>
      <c r="H19" s="6">
        <f>1.2*D19</f>
        <v>12</v>
      </c>
      <c r="I19" s="3" t="s">
        <v>69</v>
      </c>
      <c r="J19" s="3"/>
    </row>
    <row r="20" spans="2:10" ht="15">
      <c r="B20" s="3"/>
      <c r="C20" s="2" t="s">
        <v>26</v>
      </c>
      <c r="D20" s="8"/>
      <c r="E20" s="3" t="s">
        <v>18</v>
      </c>
      <c r="F20" s="3"/>
      <c r="G20" s="3"/>
      <c r="H20" s="12">
        <f>SUM(H13:H19)</f>
        <v>141.35399999999998</v>
      </c>
      <c r="I20" s="2" t="s">
        <v>69</v>
      </c>
      <c r="J20" s="3"/>
    </row>
    <row r="21" spans="2:10" ht="15">
      <c r="B21" s="3"/>
      <c r="C21" s="2" t="s">
        <v>72</v>
      </c>
      <c r="D21" s="9">
        <v>357</v>
      </c>
      <c r="E21" s="3" t="s">
        <v>30</v>
      </c>
      <c r="F21" s="9">
        <v>32</v>
      </c>
      <c r="G21" s="3" t="s">
        <v>31</v>
      </c>
      <c r="H21" s="12">
        <f>(D21*300*13500+F21*300*22500)/10000000</f>
        <v>166.185</v>
      </c>
      <c r="I21" s="2" t="s">
        <v>69</v>
      </c>
      <c r="J21" s="3"/>
    </row>
    <row r="22" spans="2:10" ht="15">
      <c r="B22" s="3"/>
      <c r="C22" s="2" t="s">
        <v>29</v>
      </c>
      <c r="D22" s="2"/>
      <c r="E22" s="2"/>
      <c r="F22" s="2"/>
      <c r="G22" s="2"/>
      <c r="H22" s="12">
        <f>H20+H11</f>
        <v>149.15283333138362</v>
      </c>
      <c r="I22" s="2" t="s">
        <v>69</v>
      </c>
      <c r="J22" s="3"/>
    </row>
    <row r="23" spans="1:10" ht="15.75">
      <c r="A23" s="1" t="s">
        <v>32</v>
      </c>
      <c r="B23" s="3"/>
      <c r="C23" s="3"/>
      <c r="D23" s="3"/>
      <c r="E23" s="3"/>
      <c r="F23" s="3"/>
      <c r="G23" s="3"/>
      <c r="H23" s="3"/>
      <c r="I23" s="3"/>
      <c r="J23" s="3"/>
    </row>
    <row r="24" spans="2:10" ht="14.25">
      <c r="B24" s="3">
        <v>1.1</v>
      </c>
      <c r="C24" s="3" t="s">
        <v>33</v>
      </c>
      <c r="D24" s="9">
        <v>795</v>
      </c>
      <c r="E24" s="3" t="s">
        <v>34</v>
      </c>
      <c r="F24" s="3" t="s">
        <v>40</v>
      </c>
      <c r="G24" s="14">
        <v>0.6</v>
      </c>
      <c r="H24" s="3" t="s">
        <v>70</v>
      </c>
      <c r="I24" s="3"/>
      <c r="J24" s="3"/>
    </row>
    <row r="25" spans="2:11" ht="14.25">
      <c r="B25" s="3">
        <v>1.2</v>
      </c>
      <c r="C25" s="3" t="s">
        <v>35</v>
      </c>
      <c r="D25" s="6">
        <v>958.21</v>
      </c>
      <c r="E25" s="3" t="s">
        <v>18</v>
      </c>
      <c r="F25" s="3" t="s">
        <v>39</v>
      </c>
      <c r="G25" s="14">
        <v>0.4</v>
      </c>
      <c r="H25" s="3" t="s">
        <v>70</v>
      </c>
      <c r="I25" s="3"/>
      <c r="J25" s="3"/>
      <c r="K25" t="s">
        <v>43</v>
      </c>
    </row>
    <row r="26" spans="2:10" ht="14.25">
      <c r="B26" s="3">
        <v>2.1</v>
      </c>
      <c r="C26" s="3" t="s">
        <v>36</v>
      </c>
      <c r="D26" s="6">
        <f>D24*D25/1000</f>
        <v>761.77695</v>
      </c>
      <c r="E26" s="3" t="s">
        <v>69</v>
      </c>
      <c r="F26" s="3"/>
      <c r="G26" s="3"/>
      <c r="H26" s="3"/>
      <c r="I26" s="3"/>
      <c r="J26" s="3"/>
    </row>
    <row r="27" spans="2:11" ht="14.25">
      <c r="B27" s="3">
        <v>2.2</v>
      </c>
      <c r="C27" s="3" t="s">
        <v>37</v>
      </c>
      <c r="D27" s="11">
        <f>D26*0.4</f>
        <v>304.71078000000006</v>
      </c>
      <c r="E27" s="3" t="s">
        <v>69</v>
      </c>
      <c r="F27" s="3"/>
      <c r="G27" s="3"/>
      <c r="H27" s="3"/>
      <c r="I27" s="3"/>
      <c r="J27" s="3"/>
      <c r="K27" t="s">
        <v>38</v>
      </c>
    </row>
    <row r="28" spans="2:11" ht="14.25">
      <c r="B28" s="3">
        <v>2.3</v>
      </c>
      <c r="C28" s="3" t="s">
        <v>42</v>
      </c>
      <c r="D28" s="11">
        <f>(G24*0.15+G25*0.05)*D26</f>
        <v>83.79546450000001</v>
      </c>
      <c r="E28" s="3" t="s">
        <v>69</v>
      </c>
      <c r="F28" s="3"/>
      <c r="G28" s="3"/>
      <c r="H28" s="3"/>
      <c r="I28" s="3"/>
      <c r="J28" s="3"/>
      <c r="K28" t="s">
        <v>41</v>
      </c>
    </row>
    <row r="29" spans="2:11" ht="14.25">
      <c r="B29" s="3">
        <v>2.4</v>
      </c>
      <c r="C29" s="3" t="s">
        <v>44</v>
      </c>
      <c r="D29" s="6">
        <f>2.5*H29</f>
        <v>1.25</v>
      </c>
      <c r="E29" s="3" t="s">
        <v>69</v>
      </c>
      <c r="F29" s="3" t="s">
        <v>46</v>
      </c>
      <c r="G29" s="3"/>
      <c r="H29" s="3">
        <v>0.5</v>
      </c>
      <c r="I29" s="3" t="s">
        <v>69</v>
      </c>
      <c r="J29" s="3"/>
      <c r="K29" t="s">
        <v>45</v>
      </c>
    </row>
    <row r="30" spans="2:10" ht="14.25">
      <c r="B30" s="3">
        <v>2.5</v>
      </c>
      <c r="C30" s="3" t="s">
        <v>47</v>
      </c>
      <c r="D30" s="11">
        <f>D26-D27-D28-D29</f>
        <v>372.02070549999996</v>
      </c>
      <c r="E30" s="3" t="s">
        <v>69</v>
      </c>
      <c r="F30" s="3"/>
      <c r="G30" s="3"/>
      <c r="H30" s="3"/>
      <c r="I30" s="3"/>
      <c r="J30" s="3"/>
    </row>
    <row r="31" spans="2:10" ht="15">
      <c r="B31" s="3"/>
      <c r="C31" s="2" t="s">
        <v>48</v>
      </c>
      <c r="D31" s="12">
        <f>D28+D29</f>
        <v>85.04546450000001</v>
      </c>
      <c r="E31" s="2" t="s">
        <v>69</v>
      </c>
      <c r="F31" s="3"/>
      <c r="G31" s="3"/>
      <c r="H31" s="3"/>
      <c r="I31" s="3"/>
      <c r="J31" s="3"/>
    </row>
    <row r="32" spans="2:10" ht="15">
      <c r="B32" s="3"/>
      <c r="C32" s="2" t="s">
        <v>52</v>
      </c>
      <c r="D32" s="12">
        <f>H22-D31</f>
        <v>64.10736883138361</v>
      </c>
      <c r="E32" s="2"/>
      <c r="F32" s="3"/>
      <c r="G32" s="3"/>
      <c r="H32" s="3"/>
      <c r="I32" s="3"/>
      <c r="J32" s="3"/>
    </row>
    <row r="33" spans="1:10" ht="15.75">
      <c r="A33" s="1" t="s">
        <v>49</v>
      </c>
      <c r="B33" s="3"/>
      <c r="C33" s="3"/>
      <c r="D33" s="3"/>
      <c r="E33" s="3"/>
      <c r="F33" s="3"/>
      <c r="G33" s="3"/>
      <c r="H33" s="3"/>
      <c r="I33" s="3"/>
      <c r="J33" s="3"/>
    </row>
    <row r="34" spans="2:10" ht="14.25">
      <c r="B34" s="3">
        <v>1</v>
      </c>
      <c r="C34" s="3" t="s">
        <v>50</v>
      </c>
      <c r="D34" s="11">
        <f>D30/4</f>
        <v>93.00517637499999</v>
      </c>
      <c r="E34" s="3" t="s">
        <v>69</v>
      </c>
      <c r="F34" s="3" t="s">
        <v>51</v>
      </c>
      <c r="G34" s="3"/>
      <c r="H34" s="11">
        <f>D32</f>
        <v>64.10736883138361</v>
      </c>
      <c r="I34" s="3" t="s">
        <v>69</v>
      </c>
      <c r="J34" s="3"/>
    </row>
    <row r="35" spans="2:10" ht="14.25">
      <c r="B35" s="3"/>
      <c r="C35" s="3" t="s">
        <v>53</v>
      </c>
      <c r="D35" s="6">
        <f>H29</f>
        <v>0.5</v>
      </c>
      <c r="E35" s="3" t="s">
        <v>69</v>
      </c>
      <c r="F35" s="3"/>
      <c r="G35" s="3"/>
      <c r="H35" s="3"/>
      <c r="I35" s="3"/>
      <c r="J35" s="3"/>
    </row>
    <row r="36" spans="2:10" ht="15">
      <c r="B36" s="3"/>
      <c r="C36" s="2" t="s">
        <v>54</v>
      </c>
      <c r="D36" s="12">
        <f>D34-D35</f>
        <v>92.50517637499999</v>
      </c>
      <c r="E36" s="2" t="s">
        <v>69</v>
      </c>
      <c r="F36" s="3"/>
      <c r="G36" s="3"/>
      <c r="H36" s="3"/>
      <c r="I36" s="3"/>
      <c r="J36" s="3"/>
    </row>
    <row r="37" spans="2:10" ht="14.25">
      <c r="B37" s="3">
        <v>2</v>
      </c>
      <c r="C37" s="3" t="s">
        <v>55</v>
      </c>
      <c r="D37" s="3"/>
      <c r="E37" s="3"/>
      <c r="F37" s="3"/>
      <c r="G37" s="3"/>
      <c r="H37" s="3"/>
      <c r="I37" s="3"/>
      <c r="J37" s="3"/>
    </row>
    <row r="38" spans="2:10" ht="14.25">
      <c r="B38" s="3">
        <v>2.1</v>
      </c>
      <c r="C38" s="3" t="s">
        <v>56</v>
      </c>
      <c r="D38" s="9">
        <v>8</v>
      </c>
      <c r="E38" s="3" t="s">
        <v>71</v>
      </c>
      <c r="F38" s="6">
        <f>0.18*D38</f>
        <v>1.44</v>
      </c>
      <c r="G38" s="3" t="s">
        <v>69</v>
      </c>
      <c r="H38" s="3"/>
      <c r="I38" s="3"/>
      <c r="J38" s="3"/>
    </row>
    <row r="39" spans="2:10" ht="14.25">
      <c r="B39" s="3">
        <v>2.2</v>
      </c>
      <c r="C39" s="3" t="s">
        <v>57</v>
      </c>
      <c r="D39" s="9">
        <v>8</v>
      </c>
      <c r="E39" s="3" t="s">
        <v>71</v>
      </c>
      <c r="F39" s="6">
        <f>0.36*D39</f>
        <v>2.88</v>
      </c>
      <c r="G39" s="3" t="s">
        <v>69</v>
      </c>
      <c r="H39" s="3"/>
      <c r="I39" s="3"/>
      <c r="J39" s="3"/>
    </row>
    <row r="40" spans="2:10" ht="14.25">
      <c r="B40" s="3">
        <v>2.3</v>
      </c>
      <c r="C40" s="3" t="s">
        <v>58</v>
      </c>
      <c r="D40" s="9">
        <v>5</v>
      </c>
      <c r="E40" s="3" t="s">
        <v>71</v>
      </c>
      <c r="F40" s="6">
        <f>0.1*D40</f>
        <v>0.5</v>
      </c>
      <c r="G40" s="3" t="s">
        <v>69</v>
      </c>
      <c r="H40" s="3"/>
      <c r="I40" s="3"/>
      <c r="J40" s="3"/>
    </row>
    <row r="41" spans="2:10" ht="14.25">
      <c r="B41" s="3">
        <v>2.4</v>
      </c>
      <c r="C41" s="3" t="s">
        <v>59</v>
      </c>
      <c r="D41" s="9">
        <v>0</v>
      </c>
      <c r="E41" s="3" t="s">
        <v>60</v>
      </c>
      <c r="F41" s="6">
        <f>0.1*D41</f>
        <v>0</v>
      </c>
      <c r="G41" s="3" t="s">
        <v>69</v>
      </c>
      <c r="H41" s="3"/>
      <c r="I41" s="3"/>
      <c r="J41" s="3"/>
    </row>
    <row r="42" spans="2:10" ht="14.25">
      <c r="B42" s="3">
        <v>2.5</v>
      </c>
      <c r="C42" s="3" t="s">
        <v>61</v>
      </c>
      <c r="D42" s="9">
        <v>12000</v>
      </c>
      <c r="E42" s="3" t="s">
        <v>64</v>
      </c>
      <c r="F42" s="6">
        <f>0.00012*D42</f>
        <v>1.44</v>
      </c>
      <c r="G42" s="3" t="s">
        <v>69</v>
      </c>
      <c r="H42" s="3"/>
      <c r="I42" s="3"/>
      <c r="J42" s="3"/>
    </row>
    <row r="43" spans="2:10" ht="14.25">
      <c r="B43" s="3">
        <v>2.6</v>
      </c>
      <c r="C43" s="3" t="s">
        <v>62</v>
      </c>
      <c r="D43" s="9">
        <v>15000</v>
      </c>
      <c r="E43" s="3" t="s">
        <v>64</v>
      </c>
      <c r="F43" s="6">
        <f>0.00012*D43</f>
        <v>1.8</v>
      </c>
      <c r="G43" s="3" t="s">
        <v>69</v>
      </c>
      <c r="H43" s="3"/>
      <c r="I43" s="3"/>
      <c r="J43" s="3"/>
    </row>
    <row r="44" spans="2:10" ht="14.25">
      <c r="B44" s="3">
        <v>2.7</v>
      </c>
      <c r="C44" s="3" t="s">
        <v>63</v>
      </c>
      <c r="D44" s="9">
        <v>50</v>
      </c>
      <c r="E44" s="3" t="s">
        <v>60</v>
      </c>
      <c r="F44" s="6">
        <f>0.125*D44</f>
        <v>6.25</v>
      </c>
      <c r="G44" s="3" t="s">
        <v>69</v>
      </c>
      <c r="H44" s="3"/>
      <c r="I44" s="3"/>
      <c r="J44" s="3"/>
    </row>
    <row r="45" spans="2:10" ht="14.25">
      <c r="B45" s="3">
        <v>2.8</v>
      </c>
      <c r="C45" s="3" t="s">
        <v>65</v>
      </c>
      <c r="D45" s="3"/>
      <c r="E45" s="3"/>
      <c r="F45" s="6"/>
      <c r="G45" s="3" t="s">
        <v>69</v>
      </c>
      <c r="H45" s="3"/>
      <c r="I45" s="3"/>
      <c r="J45" s="3"/>
    </row>
    <row r="46" spans="2:10" ht="15">
      <c r="B46" s="3"/>
      <c r="C46" s="2" t="s">
        <v>73</v>
      </c>
      <c r="D46" s="3"/>
      <c r="E46" s="3"/>
      <c r="F46" s="2">
        <f>SUM(F38:F45)</f>
        <v>14.31</v>
      </c>
      <c r="G46" s="2" t="s">
        <v>69</v>
      </c>
      <c r="H46" s="3"/>
      <c r="I46" s="3"/>
      <c r="J46" s="3"/>
    </row>
    <row r="47" spans="5:7" ht="14.25">
      <c r="E47" s="3" t="s">
        <v>95</v>
      </c>
      <c r="F47" s="19">
        <f>F46/D36</f>
        <v>0.15469404589846664</v>
      </c>
      <c r="G47" s="3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25">
      <selection activeCell="O21" sqref="O21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28.7109375" style="0" customWidth="1"/>
    <col min="4" max="4" width="8.421875" style="0" customWidth="1"/>
    <col min="5" max="5" width="7.8515625" style="0" customWidth="1"/>
    <col min="6" max="6" width="8.7109375" style="0" customWidth="1"/>
    <col min="7" max="7" width="8.57421875" style="0" customWidth="1"/>
    <col min="8" max="8" width="9.421875" style="0" customWidth="1"/>
    <col min="9" max="9" width="5.140625" style="0" bestFit="1" customWidth="1"/>
    <col min="10" max="10" width="5.57421875" style="0" customWidth="1"/>
    <col min="11" max="11" width="9.140625" style="0" hidden="1" customWidth="1"/>
  </cols>
  <sheetData>
    <row r="1" ht="20.25">
      <c r="A1" s="5" t="s">
        <v>0</v>
      </c>
    </row>
    <row r="2" ht="25.5">
      <c r="A2" s="18" t="s">
        <v>75</v>
      </c>
    </row>
    <row r="3" ht="15.75">
      <c r="A3" s="1" t="s">
        <v>1</v>
      </c>
    </row>
    <row r="4" spans="2:11" ht="15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11</v>
      </c>
      <c r="K4" s="2" t="s">
        <v>12</v>
      </c>
    </row>
    <row r="5" spans="2:11" ht="15">
      <c r="B5" s="2">
        <v>1</v>
      </c>
      <c r="C5" s="2" t="s">
        <v>68</v>
      </c>
      <c r="D5" s="2"/>
      <c r="E5" s="2"/>
      <c r="F5" s="2"/>
      <c r="G5" s="2"/>
      <c r="H5" s="2"/>
      <c r="I5" s="2"/>
      <c r="J5" s="2"/>
      <c r="K5" s="2"/>
    </row>
    <row r="6" spans="2:10" ht="14.25">
      <c r="B6" s="3">
        <v>1.1</v>
      </c>
      <c r="C6" s="3" t="s">
        <v>9</v>
      </c>
      <c r="D6" s="9">
        <v>1100</v>
      </c>
      <c r="E6" s="3" t="s">
        <v>8</v>
      </c>
      <c r="F6" s="9">
        <f>40*D6</f>
        <v>44000</v>
      </c>
      <c r="G6" s="3" t="s">
        <v>27</v>
      </c>
      <c r="H6" s="13">
        <f>365*F6/10000000</f>
        <v>1.606</v>
      </c>
      <c r="I6" s="3" t="s">
        <v>69</v>
      </c>
      <c r="J6" s="3">
        <v>2005</v>
      </c>
    </row>
    <row r="7" spans="2:10" ht="14.25">
      <c r="B7" s="3"/>
      <c r="C7" s="3" t="s">
        <v>14</v>
      </c>
      <c r="D7" s="9">
        <v>800</v>
      </c>
      <c r="E7" s="3" t="s">
        <v>28</v>
      </c>
      <c r="F7" s="9">
        <f>30*D7</f>
        <v>24000</v>
      </c>
      <c r="G7" s="3" t="s">
        <v>27</v>
      </c>
      <c r="H7" s="13">
        <f>365*F7/10000000</f>
        <v>0.876</v>
      </c>
      <c r="I7" s="3" t="s">
        <v>69</v>
      </c>
      <c r="J7" s="3">
        <v>2005</v>
      </c>
    </row>
    <row r="8" spans="2:9" ht="15">
      <c r="B8" s="3"/>
      <c r="C8" s="2" t="s">
        <v>81</v>
      </c>
      <c r="D8" s="9"/>
      <c r="E8" s="3"/>
      <c r="F8" s="10">
        <f>F6+F7</f>
        <v>68000</v>
      </c>
      <c r="G8" s="2" t="s">
        <v>27</v>
      </c>
      <c r="H8" s="7">
        <f>H6+H7</f>
        <v>2.482</v>
      </c>
      <c r="I8" s="2" t="s">
        <v>69</v>
      </c>
    </row>
    <row r="9" spans="2:11" ht="14.25">
      <c r="B9" s="3">
        <v>1.2</v>
      </c>
      <c r="C9" s="3" t="s">
        <v>10</v>
      </c>
      <c r="D9" s="9">
        <f>D6*1.333333333</f>
        <v>1466.6666662999999</v>
      </c>
      <c r="E9" s="3" t="s">
        <v>8</v>
      </c>
      <c r="F9" s="9">
        <f>40*D9</f>
        <v>58666.66665199999</v>
      </c>
      <c r="G9" s="3" t="s">
        <v>27</v>
      </c>
      <c r="H9" s="13">
        <f>365*F9/10000000</f>
        <v>2.1413333327979998</v>
      </c>
      <c r="I9" s="3" t="s">
        <v>69</v>
      </c>
      <c r="J9" s="3">
        <v>2020</v>
      </c>
      <c r="K9" t="s">
        <v>13</v>
      </c>
    </row>
    <row r="10" spans="2:11" ht="14.25">
      <c r="B10" s="3"/>
      <c r="C10" s="3" t="s">
        <v>15</v>
      </c>
      <c r="D10" s="9">
        <f>D7*1.333333333</f>
        <v>1066.6666664</v>
      </c>
      <c r="E10" s="3" t="s">
        <v>28</v>
      </c>
      <c r="F10" s="9">
        <f>30*D10</f>
        <v>31999.999991999997</v>
      </c>
      <c r="G10" s="3" t="s">
        <v>27</v>
      </c>
      <c r="H10" s="13">
        <f>365*F10/10000000</f>
        <v>1.1679999997079997</v>
      </c>
      <c r="I10" s="3" t="s">
        <v>69</v>
      </c>
      <c r="J10" s="3">
        <v>2020</v>
      </c>
      <c r="K10" t="s">
        <v>16</v>
      </c>
    </row>
    <row r="11" spans="2:10" ht="15">
      <c r="B11" s="3"/>
      <c r="C11" s="2" t="s">
        <v>82</v>
      </c>
      <c r="D11" s="3"/>
      <c r="E11" s="3"/>
      <c r="F11" s="10">
        <f>F9+F10</f>
        <v>90666.66664399998</v>
      </c>
      <c r="G11" s="3" t="s">
        <v>27</v>
      </c>
      <c r="H11" s="7">
        <f>H9+H10</f>
        <v>3.3093333325059993</v>
      </c>
      <c r="I11" s="2" t="s">
        <v>69</v>
      </c>
      <c r="J11" s="3"/>
    </row>
    <row r="12" spans="2:10" ht="15">
      <c r="B12" s="2">
        <v>2</v>
      </c>
      <c r="C12" s="2" t="s">
        <v>17</v>
      </c>
      <c r="D12" s="3"/>
      <c r="E12" s="3"/>
      <c r="F12" s="3"/>
      <c r="G12" s="3"/>
      <c r="H12" s="3"/>
      <c r="I12" s="3"/>
      <c r="J12" s="3"/>
    </row>
    <row r="13" spans="2:10" ht="14.25">
      <c r="B13" s="3"/>
      <c r="C13" s="3" t="s">
        <v>19</v>
      </c>
      <c r="D13" s="8">
        <v>372</v>
      </c>
      <c r="E13" s="3" t="s">
        <v>18</v>
      </c>
      <c r="F13" s="3"/>
      <c r="G13" s="3"/>
      <c r="H13" s="6">
        <f>0.25*D13</f>
        <v>93</v>
      </c>
      <c r="I13" s="3" t="s">
        <v>69</v>
      </c>
      <c r="J13" s="3"/>
    </row>
    <row r="14" spans="2:10" ht="14.25">
      <c r="B14" s="3"/>
      <c r="C14" s="3" t="s">
        <v>21</v>
      </c>
      <c r="D14" s="8">
        <v>180</v>
      </c>
      <c r="E14" s="3" t="s">
        <v>18</v>
      </c>
      <c r="F14" s="3"/>
      <c r="G14" s="3"/>
      <c r="H14" s="6">
        <f>0.1*D14</f>
        <v>18</v>
      </c>
      <c r="I14" s="3" t="s">
        <v>69</v>
      </c>
      <c r="J14" s="3"/>
    </row>
    <row r="15" spans="2:10" ht="14.25">
      <c r="B15" s="3"/>
      <c r="C15" s="3" t="s">
        <v>20</v>
      </c>
      <c r="D15" s="8">
        <v>5</v>
      </c>
      <c r="E15" s="3" t="s">
        <v>18</v>
      </c>
      <c r="F15" s="3"/>
      <c r="G15" s="3"/>
      <c r="H15" s="6">
        <f>0.1*D15</f>
        <v>0.5</v>
      </c>
      <c r="I15" s="3" t="s">
        <v>69</v>
      </c>
      <c r="J15" s="3"/>
    </row>
    <row r="16" spans="2:10" ht="14.25">
      <c r="B16" s="3"/>
      <c r="C16" s="3" t="s">
        <v>22</v>
      </c>
      <c r="D16" s="8">
        <v>100</v>
      </c>
      <c r="E16" s="3" t="s">
        <v>18</v>
      </c>
      <c r="F16" s="3"/>
      <c r="G16" s="3"/>
      <c r="H16" s="6">
        <f>0.5*D16</f>
        <v>50</v>
      </c>
      <c r="I16" s="3" t="s">
        <v>69</v>
      </c>
      <c r="J16" s="3"/>
    </row>
    <row r="17" spans="2:10" ht="14.25">
      <c r="B17" s="3"/>
      <c r="C17" s="3" t="s">
        <v>23</v>
      </c>
      <c r="D17" s="8">
        <v>60</v>
      </c>
      <c r="E17" s="3" t="s">
        <v>18</v>
      </c>
      <c r="F17" s="3"/>
      <c r="G17" s="3"/>
      <c r="H17" s="6">
        <f>0.1*D17</f>
        <v>6</v>
      </c>
      <c r="I17" s="3" t="s">
        <v>69</v>
      </c>
      <c r="J17" s="3"/>
    </row>
    <row r="18" spans="2:10" ht="14.25">
      <c r="B18" s="3"/>
      <c r="C18" s="3" t="s">
        <v>24</v>
      </c>
      <c r="D18" s="8">
        <v>6</v>
      </c>
      <c r="E18" s="3" t="s">
        <v>18</v>
      </c>
      <c r="F18" s="3"/>
      <c r="G18" s="3"/>
      <c r="H18" s="6">
        <f>0.5*D18</f>
        <v>3</v>
      </c>
      <c r="I18" s="3" t="s">
        <v>69</v>
      </c>
      <c r="J18" s="3"/>
    </row>
    <row r="19" spans="2:10" ht="14.25">
      <c r="B19" s="3"/>
      <c r="C19" s="3" t="s">
        <v>25</v>
      </c>
      <c r="D19" s="8">
        <v>6</v>
      </c>
      <c r="E19" s="3" t="s">
        <v>18</v>
      </c>
      <c r="F19" s="3"/>
      <c r="G19" s="3"/>
      <c r="H19" s="6">
        <f>1.2*D19</f>
        <v>7.199999999999999</v>
      </c>
      <c r="I19" s="3" t="s">
        <v>69</v>
      </c>
      <c r="J19" s="3"/>
    </row>
    <row r="20" spans="2:10" ht="15">
      <c r="B20" s="3"/>
      <c r="C20" s="2" t="s">
        <v>26</v>
      </c>
      <c r="D20" s="8"/>
      <c r="E20" s="3" t="s">
        <v>18</v>
      </c>
      <c r="F20" s="3"/>
      <c r="G20" s="3"/>
      <c r="H20" s="12">
        <f>SUM(H13:H19)</f>
        <v>177.7</v>
      </c>
      <c r="I20" s="2" t="s">
        <v>69</v>
      </c>
      <c r="J20" s="3"/>
    </row>
    <row r="21" spans="2:10" ht="15">
      <c r="B21" s="3"/>
      <c r="C21" s="2" t="s">
        <v>72</v>
      </c>
      <c r="D21" s="9">
        <v>110</v>
      </c>
      <c r="E21" s="3" t="s">
        <v>30</v>
      </c>
      <c r="F21" s="9"/>
      <c r="G21" s="3" t="s">
        <v>31</v>
      </c>
      <c r="H21" s="12">
        <f>(D21*300*13500+F21*300*22500)/10000000</f>
        <v>44.55</v>
      </c>
      <c r="I21" s="2" t="s">
        <v>69</v>
      </c>
      <c r="J21" s="3"/>
    </row>
    <row r="22" spans="2:10" ht="15">
      <c r="B22" s="3"/>
      <c r="C22" s="2" t="s">
        <v>29</v>
      </c>
      <c r="D22" s="2"/>
      <c r="E22" s="2"/>
      <c r="F22" s="2"/>
      <c r="G22" s="2"/>
      <c r="H22" s="12">
        <f>H20+H11</f>
        <v>181.00933333250597</v>
      </c>
      <c r="I22" s="2" t="s">
        <v>69</v>
      </c>
      <c r="J22" s="3"/>
    </row>
    <row r="23" spans="1:10" ht="15.75">
      <c r="A23" s="1" t="s">
        <v>32</v>
      </c>
      <c r="B23" s="3"/>
      <c r="C23" s="3"/>
      <c r="D23" s="3"/>
      <c r="E23" s="3"/>
      <c r="F23" s="3"/>
      <c r="G23" s="3"/>
      <c r="H23" s="3"/>
      <c r="I23" s="3"/>
      <c r="J23" s="3"/>
    </row>
    <row r="24" spans="2:10" ht="14.25">
      <c r="B24" s="3">
        <v>1.1</v>
      </c>
      <c r="C24" s="3" t="s">
        <v>33</v>
      </c>
      <c r="D24" s="9">
        <v>795</v>
      </c>
      <c r="E24" s="3" t="s">
        <v>34</v>
      </c>
      <c r="F24" s="3" t="s">
        <v>40</v>
      </c>
      <c r="G24" s="14">
        <v>0.5</v>
      </c>
      <c r="H24" s="3" t="s">
        <v>70</v>
      </c>
      <c r="I24" s="3"/>
      <c r="J24" s="3"/>
    </row>
    <row r="25" spans="2:11" ht="14.25">
      <c r="B25" s="3">
        <v>1.2</v>
      </c>
      <c r="C25" s="3" t="s">
        <v>35</v>
      </c>
      <c r="D25" s="6">
        <v>931.83</v>
      </c>
      <c r="E25" s="3" t="s">
        <v>18</v>
      </c>
      <c r="F25" s="3" t="s">
        <v>39</v>
      </c>
      <c r="G25" s="14">
        <v>0.5</v>
      </c>
      <c r="H25" s="3" t="s">
        <v>70</v>
      </c>
      <c r="I25" s="3"/>
      <c r="J25" s="3"/>
      <c r="K25" t="s">
        <v>43</v>
      </c>
    </row>
    <row r="26" spans="2:10" ht="14.25">
      <c r="B26" s="3">
        <v>2.1</v>
      </c>
      <c r="C26" s="3" t="s">
        <v>36</v>
      </c>
      <c r="D26" s="6">
        <f>D24*D25/1000</f>
        <v>740.80485</v>
      </c>
      <c r="E26" s="3" t="s">
        <v>69</v>
      </c>
      <c r="F26" s="3"/>
      <c r="G26" s="3"/>
      <c r="H26" s="3"/>
      <c r="I26" s="3"/>
      <c r="J26" s="3"/>
    </row>
    <row r="27" spans="2:11" ht="14.25">
      <c r="B27" s="3">
        <v>2.2</v>
      </c>
      <c r="C27" s="3" t="s">
        <v>37</v>
      </c>
      <c r="D27" s="11">
        <f>D26*0.4</f>
        <v>296.32194</v>
      </c>
      <c r="E27" s="3" t="s">
        <v>69</v>
      </c>
      <c r="F27" s="3"/>
      <c r="G27" s="3"/>
      <c r="H27" s="3"/>
      <c r="I27" s="3"/>
      <c r="J27" s="3"/>
      <c r="K27" t="s">
        <v>38</v>
      </c>
    </row>
    <row r="28" spans="2:11" ht="14.25">
      <c r="B28" s="3">
        <v>2.3</v>
      </c>
      <c r="C28" s="3" t="s">
        <v>42</v>
      </c>
      <c r="D28" s="11">
        <f>(G24*0.15+G25*0.05)*D26</f>
        <v>74.080485</v>
      </c>
      <c r="E28" s="3" t="s">
        <v>69</v>
      </c>
      <c r="F28" s="3"/>
      <c r="G28" s="3"/>
      <c r="H28" s="3"/>
      <c r="I28" s="3"/>
      <c r="J28" s="3"/>
      <c r="K28" t="s">
        <v>41</v>
      </c>
    </row>
    <row r="29" spans="2:11" ht="14.25">
      <c r="B29" s="3">
        <v>2.4</v>
      </c>
      <c r="C29" s="3" t="s">
        <v>44</v>
      </c>
      <c r="D29" s="6">
        <f>2.5*H29</f>
        <v>12.5</v>
      </c>
      <c r="E29" s="3" t="s">
        <v>69</v>
      </c>
      <c r="F29" s="3" t="s">
        <v>46</v>
      </c>
      <c r="G29" s="3"/>
      <c r="H29" s="3">
        <v>5</v>
      </c>
      <c r="I29" s="3" t="s">
        <v>69</v>
      </c>
      <c r="J29" s="3"/>
      <c r="K29" t="s">
        <v>45</v>
      </c>
    </row>
    <row r="30" spans="2:10" ht="14.25">
      <c r="B30" s="3">
        <v>2.5</v>
      </c>
      <c r="C30" s="3" t="s">
        <v>47</v>
      </c>
      <c r="D30" s="11">
        <f>D26-D27-D28-D29</f>
        <v>357.902425</v>
      </c>
      <c r="E30" s="3" t="s">
        <v>69</v>
      </c>
      <c r="F30" s="3"/>
      <c r="G30" s="3"/>
      <c r="H30" s="3"/>
      <c r="I30" s="3"/>
      <c r="J30" s="3"/>
    </row>
    <row r="31" spans="2:10" ht="15">
      <c r="B31" s="3"/>
      <c r="C31" s="2" t="s">
        <v>48</v>
      </c>
      <c r="D31" s="12">
        <f>D28+D29</f>
        <v>86.580485</v>
      </c>
      <c r="E31" s="2" t="s">
        <v>69</v>
      </c>
      <c r="F31" s="3"/>
      <c r="G31" s="3"/>
      <c r="H31" s="3"/>
      <c r="I31" s="3"/>
      <c r="J31" s="3"/>
    </row>
    <row r="32" spans="2:10" ht="15">
      <c r="B32" s="3"/>
      <c r="C32" s="2" t="s">
        <v>52</v>
      </c>
      <c r="D32" s="12">
        <f>H22-D31</f>
        <v>94.42884833250598</v>
      </c>
      <c r="E32" s="2"/>
      <c r="F32" s="3"/>
      <c r="G32" s="3"/>
      <c r="H32" s="3"/>
      <c r="I32" s="3"/>
      <c r="J32" s="3"/>
    </row>
    <row r="33" spans="1:10" ht="15.75">
      <c r="A33" s="1" t="s">
        <v>49</v>
      </c>
      <c r="B33" s="3"/>
      <c r="C33" s="3"/>
      <c r="D33" s="3"/>
      <c r="E33" s="3"/>
      <c r="F33" s="3"/>
      <c r="G33" s="3"/>
      <c r="H33" s="3"/>
      <c r="I33" s="3"/>
      <c r="J33" s="3"/>
    </row>
    <row r="34" spans="2:10" ht="14.25">
      <c r="B34" s="3">
        <v>1</v>
      </c>
      <c r="C34" s="3" t="s">
        <v>50</v>
      </c>
      <c r="D34" s="11">
        <f>D30/4</f>
        <v>89.47560625</v>
      </c>
      <c r="E34" s="3" t="s">
        <v>69</v>
      </c>
      <c r="F34" s="3" t="s">
        <v>51</v>
      </c>
      <c r="G34" s="3"/>
      <c r="H34" s="11">
        <f>D32</f>
        <v>94.42884833250598</v>
      </c>
      <c r="I34" s="3" t="s">
        <v>69</v>
      </c>
      <c r="J34" s="3"/>
    </row>
    <row r="35" spans="2:10" ht="14.25">
      <c r="B35" s="3"/>
      <c r="C35" s="3" t="s">
        <v>53</v>
      </c>
      <c r="D35" s="6">
        <f>H29</f>
        <v>5</v>
      </c>
      <c r="E35" s="3" t="s">
        <v>69</v>
      </c>
      <c r="F35" s="3"/>
      <c r="G35" s="3"/>
      <c r="H35" s="3"/>
      <c r="I35" s="3"/>
      <c r="J35" s="3"/>
    </row>
    <row r="36" spans="2:10" ht="15">
      <c r="B36" s="3"/>
      <c r="C36" s="2" t="s">
        <v>54</v>
      </c>
      <c r="D36" s="12">
        <f>D34-D35</f>
        <v>84.47560625</v>
      </c>
      <c r="E36" s="2" t="s">
        <v>69</v>
      </c>
      <c r="F36" s="3"/>
      <c r="G36" s="3"/>
      <c r="H36" s="3"/>
      <c r="I36" s="3"/>
      <c r="J36" s="3"/>
    </row>
    <row r="37" spans="2:10" ht="14.25">
      <c r="B37" s="3">
        <v>2</v>
      </c>
      <c r="C37" s="3" t="s">
        <v>55</v>
      </c>
      <c r="D37" s="3"/>
      <c r="E37" s="3"/>
      <c r="F37" s="3"/>
      <c r="G37" s="3"/>
      <c r="H37" s="3"/>
      <c r="I37" s="3"/>
      <c r="J37" s="3"/>
    </row>
    <row r="38" spans="2:10" ht="14.25">
      <c r="B38" s="3">
        <v>2.1</v>
      </c>
      <c r="C38" s="3" t="s">
        <v>76</v>
      </c>
      <c r="D38" s="9">
        <v>12</v>
      </c>
      <c r="E38" s="3" t="s">
        <v>71</v>
      </c>
      <c r="F38" s="6">
        <f>0.18*D38</f>
        <v>2.16</v>
      </c>
      <c r="G38" s="3" t="s">
        <v>69</v>
      </c>
      <c r="H38" s="3"/>
      <c r="I38" s="3"/>
      <c r="J38" s="3"/>
    </row>
    <row r="39" spans="2:10" ht="14.25">
      <c r="B39" s="3">
        <v>2.2</v>
      </c>
      <c r="C39" s="3" t="s">
        <v>57</v>
      </c>
      <c r="D39" s="9">
        <v>0</v>
      </c>
      <c r="E39" s="3" t="s">
        <v>71</v>
      </c>
      <c r="F39" s="6">
        <f>0.36*D39</f>
        <v>0</v>
      </c>
      <c r="G39" s="3" t="s">
        <v>69</v>
      </c>
      <c r="H39" s="3"/>
      <c r="I39" s="3"/>
      <c r="J39" s="3"/>
    </row>
    <row r="40" spans="2:10" ht="14.25">
      <c r="B40" s="3">
        <v>2.3</v>
      </c>
      <c r="C40" s="3" t="s">
        <v>58</v>
      </c>
      <c r="D40" s="9">
        <v>10</v>
      </c>
      <c r="E40" s="3" t="s">
        <v>71</v>
      </c>
      <c r="F40" s="6">
        <f>0.1*D40</f>
        <v>1</v>
      </c>
      <c r="G40" s="3" t="s">
        <v>69</v>
      </c>
      <c r="H40" s="3"/>
      <c r="I40" s="3"/>
      <c r="J40" s="3"/>
    </row>
    <row r="41" spans="2:10" ht="14.25">
      <c r="B41" s="3">
        <v>2.4</v>
      </c>
      <c r="C41" s="3" t="s">
        <v>59</v>
      </c>
      <c r="D41" s="9">
        <v>0</v>
      </c>
      <c r="E41" s="3" t="s">
        <v>60</v>
      </c>
      <c r="F41" s="6">
        <f>0.1*D41</f>
        <v>0</v>
      </c>
      <c r="G41" s="3" t="s">
        <v>69</v>
      </c>
      <c r="H41" s="3"/>
      <c r="I41" s="3"/>
      <c r="J41" s="3"/>
    </row>
    <row r="42" spans="2:10" ht="14.25">
      <c r="B42" s="3">
        <v>2.5</v>
      </c>
      <c r="C42" s="3" t="s">
        <v>61</v>
      </c>
      <c r="D42" s="9">
        <v>6000</v>
      </c>
      <c r="E42" s="3" t="s">
        <v>64</v>
      </c>
      <c r="F42" s="6">
        <f>0.00012*D42</f>
        <v>0.72</v>
      </c>
      <c r="G42" s="3" t="s">
        <v>69</v>
      </c>
      <c r="H42" s="3"/>
      <c r="I42" s="3"/>
      <c r="J42" s="3"/>
    </row>
    <row r="43" spans="2:10" ht="14.25">
      <c r="B43" s="3">
        <v>2.6</v>
      </c>
      <c r="C43" s="3" t="s">
        <v>62</v>
      </c>
      <c r="D43" s="9">
        <v>0</v>
      </c>
      <c r="E43" s="3" t="s">
        <v>64</v>
      </c>
      <c r="F43" s="6">
        <f>0.00012*D43</f>
        <v>0</v>
      </c>
      <c r="G43" s="3" t="s">
        <v>69</v>
      </c>
      <c r="H43" s="3"/>
      <c r="I43" s="3"/>
      <c r="J43" s="3"/>
    </row>
    <row r="44" spans="2:10" ht="14.25">
      <c r="B44" s="3">
        <v>2.7</v>
      </c>
      <c r="C44" s="3" t="s">
        <v>63</v>
      </c>
      <c r="D44" s="9">
        <v>0</v>
      </c>
      <c r="E44" s="3" t="s">
        <v>60</v>
      </c>
      <c r="F44" s="6">
        <f>0.125*D44</f>
        <v>0</v>
      </c>
      <c r="G44" s="3" t="s">
        <v>69</v>
      </c>
      <c r="H44" s="3"/>
      <c r="I44" s="3"/>
      <c r="J44" s="3"/>
    </row>
    <row r="45" spans="2:10" ht="14.25">
      <c r="B45" s="3">
        <v>2.8</v>
      </c>
      <c r="C45" s="3" t="s">
        <v>87</v>
      </c>
      <c r="D45" s="9">
        <v>0</v>
      </c>
      <c r="E45" s="3" t="s">
        <v>71</v>
      </c>
      <c r="F45" s="6">
        <v>10</v>
      </c>
      <c r="G45" s="3" t="s">
        <v>69</v>
      </c>
      <c r="H45" s="3"/>
      <c r="I45" s="3"/>
      <c r="J45" s="3"/>
    </row>
    <row r="46" spans="2:10" ht="14.25">
      <c r="B46" s="3">
        <v>2.9</v>
      </c>
      <c r="C46" s="3" t="s">
        <v>65</v>
      </c>
      <c r="D46" s="9">
        <v>3</v>
      </c>
      <c r="E46" s="3"/>
      <c r="F46" s="6"/>
      <c r="G46" s="3" t="s">
        <v>69</v>
      </c>
      <c r="H46" s="3"/>
      <c r="I46" s="3"/>
      <c r="J46" s="3"/>
    </row>
    <row r="47" spans="2:10" ht="15">
      <c r="B47" s="3"/>
      <c r="C47" s="2" t="s">
        <v>73</v>
      </c>
      <c r="D47" s="3"/>
      <c r="E47" s="3"/>
      <c r="F47" s="2">
        <f>SUM(F38:F46)</f>
        <v>13.879999999999999</v>
      </c>
      <c r="G47" s="2" t="s">
        <v>69</v>
      </c>
      <c r="H47" s="3"/>
      <c r="I47" s="3"/>
      <c r="J47" s="3"/>
    </row>
    <row r="48" spans="2:10" ht="14.25">
      <c r="B48" s="3"/>
      <c r="C48" s="3"/>
      <c r="D48" s="3"/>
      <c r="E48" s="3" t="s">
        <v>95</v>
      </c>
      <c r="F48" s="19">
        <f>F47/D36</f>
        <v>0.16430778796571227</v>
      </c>
      <c r="G48" s="3" t="s">
        <v>96</v>
      </c>
      <c r="H48" s="3"/>
      <c r="I48" s="3"/>
      <c r="J48" s="3"/>
    </row>
    <row r="49" spans="2:10" ht="14.25">
      <c r="B49" s="3"/>
      <c r="C49" s="3"/>
      <c r="D49" s="3"/>
      <c r="E49" s="3"/>
      <c r="F49" s="3"/>
      <c r="G49" s="3"/>
      <c r="H49" s="3"/>
      <c r="I49" s="3"/>
      <c r="J49" s="3"/>
    </row>
    <row r="50" spans="2:10" ht="14.25">
      <c r="B50" s="3"/>
      <c r="C50" s="3"/>
      <c r="D50" s="3"/>
      <c r="E50" s="3"/>
      <c r="F50" s="3"/>
      <c r="G50" s="3"/>
      <c r="H50" s="3"/>
      <c r="I50" s="3"/>
      <c r="J50" s="3"/>
    </row>
    <row r="51" spans="2:10" ht="14.25">
      <c r="B51" s="3"/>
      <c r="C51" s="3"/>
      <c r="D51" s="3"/>
      <c r="E51" s="3"/>
      <c r="F51" s="3"/>
      <c r="G51" s="3"/>
      <c r="H51" s="3"/>
      <c r="I51" s="3"/>
      <c r="J51" s="3"/>
    </row>
    <row r="52" spans="2:10" ht="14.25">
      <c r="B52" s="3"/>
      <c r="C52" s="3"/>
      <c r="D52" s="3"/>
      <c r="E52" s="3"/>
      <c r="F52" s="3"/>
      <c r="G52" s="3"/>
      <c r="H52" s="3"/>
      <c r="I52" s="3"/>
      <c r="J52" s="3"/>
    </row>
    <row r="53" spans="2:10" ht="14.25">
      <c r="B53" s="3"/>
      <c r="C53" s="3"/>
      <c r="D53" s="3"/>
      <c r="E53" s="3"/>
      <c r="F53" s="3"/>
      <c r="G53" s="3"/>
      <c r="H53" s="3"/>
      <c r="I53" s="3"/>
      <c r="J53" s="3"/>
    </row>
    <row r="54" spans="2:10" ht="14.25">
      <c r="B54" s="3"/>
      <c r="C54" s="3"/>
      <c r="D54" s="3"/>
      <c r="E54" s="3"/>
      <c r="F54" s="3"/>
      <c r="G54" s="3"/>
      <c r="H54" s="3"/>
      <c r="I54" s="3"/>
      <c r="J54" s="3"/>
    </row>
    <row r="55" spans="2:10" ht="14.25">
      <c r="B55" s="3"/>
      <c r="C55" s="3"/>
      <c r="D55" s="3"/>
      <c r="E55" s="3"/>
      <c r="F55" s="3"/>
      <c r="G55" s="3"/>
      <c r="H55" s="3"/>
      <c r="I55" s="3"/>
      <c r="J55" s="3"/>
    </row>
    <row r="56" spans="2:10" ht="14.25">
      <c r="B56" s="3"/>
      <c r="C56" s="3"/>
      <c r="D56" s="3"/>
      <c r="E56" s="3"/>
      <c r="F56" s="3"/>
      <c r="G56" s="3"/>
      <c r="H56" s="3"/>
      <c r="I56" s="3"/>
      <c r="J56" s="3"/>
    </row>
    <row r="57" spans="2:10" ht="14.25">
      <c r="B57" s="3"/>
      <c r="C57" s="3"/>
      <c r="D57" s="3"/>
      <c r="E57" s="3"/>
      <c r="F57" s="3"/>
      <c r="G57" s="3"/>
      <c r="H57" s="3"/>
      <c r="I57" s="3"/>
      <c r="J57" s="3"/>
    </row>
    <row r="58" spans="2:10" ht="14.25">
      <c r="B58" s="3"/>
      <c r="C58" s="3"/>
      <c r="D58" s="3"/>
      <c r="E58" s="3"/>
      <c r="F58" s="3"/>
      <c r="G58" s="3"/>
      <c r="H58" s="3"/>
      <c r="I58" s="3"/>
      <c r="J58" s="3"/>
    </row>
    <row r="59" spans="2:10" ht="14.25">
      <c r="B59" s="3"/>
      <c r="C59" s="3"/>
      <c r="D59" s="3"/>
      <c r="E59" s="3"/>
      <c r="F59" s="3"/>
      <c r="G59" s="3"/>
      <c r="H59" s="3"/>
      <c r="I59" s="3"/>
      <c r="J59" s="3"/>
    </row>
    <row r="60" spans="2:10" ht="14.25">
      <c r="B60" s="3"/>
      <c r="C60" s="3"/>
      <c r="D60" s="3"/>
      <c r="E60" s="3"/>
      <c r="F60" s="3"/>
      <c r="G60" s="3"/>
      <c r="H60" s="3"/>
      <c r="I60" s="3"/>
      <c r="J60" s="3"/>
    </row>
    <row r="61" spans="2:10" ht="14.25">
      <c r="B61" s="3"/>
      <c r="C61" s="3"/>
      <c r="D61" s="3"/>
      <c r="E61" s="3"/>
      <c r="F61" s="3"/>
      <c r="G61" s="3"/>
      <c r="H61" s="3"/>
      <c r="I61" s="3"/>
      <c r="J61" s="3"/>
    </row>
    <row r="62" spans="2:10" ht="14.25">
      <c r="B62" s="3"/>
      <c r="C62" s="3"/>
      <c r="D62" s="3"/>
      <c r="E62" s="3"/>
      <c r="F62" s="3"/>
      <c r="G62" s="3"/>
      <c r="H62" s="3"/>
      <c r="I62" s="3"/>
      <c r="J62" s="3"/>
    </row>
    <row r="63" spans="2:10" ht="14.25">
      <c r="B63" s="3"/>
      <c r="C63" s="3"/>
      <c r="D63" s="3"/>
      <c r="E63" s="3"/>
      <c r="F63" s="3"/>
      <c r="G63" s="3"/>
      <c r="H63" s="3"/>
      <c r="I63" s="3"/>
      <c r="J63" s="3"/>
    </row>
    <row r="64" spans="2:10" ht="14.25">
      <c r="B64" s="3"/>
      <c r="C64" s="3"/>
      <c r="D64" s="3"/>
      <c r="E64" s="3"/>
      <c r="F64" s="3"/>
      <c r="G64" s="3"/>
      <c r="H64" s="3"/>
      <c r="I64" s="3"/>
      <c r="J64" s="3"/>
    </row>
    <row r="65" spans="2:10" ht="14.25">
      <c r="B65" s="3"/>
      <c r="C65" s="3"/>
      <c r="D65" s="3"/>
      <c r="E65" s="3"/>
      <c r="F65" s="3"/>
      <c r="G65" s="3"/>
      <c r="H65" s="3"/>
      <c r="I65" s="3"/>
      <c r="J65" s="3"/>
    </row>
    <row r="66" spans="2:10" ht="14.25">
      <c r="B66" s="3"/>
      <c r="C66" s="3"/>
      <c r="D66" s="3"/>
      <c r="E66" s="3"/>
      <c r="F66" s="3"/>
      <c r="G66" s="3"/>
      <c r="H66" s="3"/>
      <c r="I66" s="3"/>
      <c r="J66" s="3"/>
    </row>
    <row r="67" spans="2:10" ht="14.25">
      <c r="B67" s="3"/>
      <c r="C67" s="3"/>
      <c r="D67" s="3"/>
      <c r="E67" s="3"/>
      <c r="F67" s="3"/>
      <c r="G67" s="3"/>
      <c r="H67" s="3"/>
      <c r="I67" s="3"/>
      <c r="J67" s="3"/>
    </row>
    <row r="68" spans="2:10" ht="14.25">
      <c r="B68" s="3"/>
      <c r="C68" s="3"/>
      <c r="D68" s="3"/>
      <c r="E68" s="3"/>
      <c r="F68" s="3"/>
      <c r="G68" s="3"/>
      <c r="H68" s="3"/>
      <c r="I68" s="3"/>
      <c r="J68" s="3"/>
    </row>
    <row r="69" spans="2:10" ht="14.25">
      <c r="B69" s="3"/>
      <c r="C69" s="3"/>
      <c r="D69" s="3"/>
      <c r="E69" s="3"/>
      <c r="F69" s="3"/>
      <c r="G69" s="3"/>
      <c r="H69" s="3"/>
      <c r="I69" s="3"/>
      <c r="J69" s="3"/>
    </row>
    <row r="70" spans="2:10" ht="14.25">
      <c r="B70" s="3"/>
      <c r="C70" s="3"/>
      <c r="D70" s="3"/>
      <c r="E70" s="3"/>
      <c r="F70" s="3"/>
      <c r="G70" s="3"/>
      <c r="H70" s="3"/>
      <c r="I70" s="3"/>
      <c r="J70" s="3"/>
    </row>
    <row r="71" spans="2:10" ht="14.25">
      <c r="B71" s="3"/>
      <c r="C71" s="3"/>
      <c r="D71" s="3"/>
      <c r="E71" s="3"/>
      <c r="F71" s="3"/>
      <c r="G71" s="3"/>
      <c r="H71" s="3"/>
      <c r="I71" s="3"/>
      <c r="J71" s="3"/>
    </row>
    <row r="72" spans="2:10" ht="14.25">
      <c r="B72" s="3"/>
      <c r="C72" s="3"/>
      <c r="D72" s="3"/>
      <c r="E72" s="3"/>
      <c r="F72" s="3"/>
      <c r="G72" s="3"/>
      <c r="H72" s="3"/>
      <c r="I72" s="3"/>
      <c r="J72" s="3"/>
    </row>
    <row r="73" spans="2:10" ht="14.25">
      <c r="B73" s="3"/>
      <c r="C73" s="3"/>
      <c r="D73" s="3"/>
      <c r="E73" s="3"/>
      <c r="F73" s="3"/>
      <c r="G73" s="3"/>
      <c r="H73" s="3"/>
      <c r="I73" s="3"/>
      <c r="J73" s="3"/>
    </row>
    <row r="74" spans="2:10" ht="14.25">
      <c r="B74" s="3"/>
      <c r="C74" s="3"/>
      <c r="D74" s="3"/>
      <c r="E74" s="3"/>
      <c r="F74" s="3"/>
      <c r="G74" s="3"/>
      <c r="H74" s="3"/>
      <c r="I74" s="3"/>
      <c r="J74" s="3"/>
    </row>
    <row r="75" spans="2:10" ht="14.25">
      <c r="B75" s="3"/>
      <c r="C75" s="3"/>
      <c r="D75" s="3"/>
      <c r="E75" s="3"/>
      <c r="F75" s="3"/>
      <c r="G75" s="3"/>
      <c r="H75" s="3"/>
      <c r="I75" s="3"/>
      <c r="J75" s="3"/>
    </row>
    <row r="76" spans="2:10" ht="14.25">
      <c r="B76" s="3"/>
      <c r="C76" s="3"/>
      <c r="D76" s="3"/>
      <c r="E76" s="3"/>
      <c r="F76" s="3"/>
      <c r="G76" s="3"/>
      <c r="H76" s="3"/>
      <c r="I76" s="3"/>
      <c r="J76" s="3"/>
    </row>
    <row r="77" spans="2:10" ht="14.25">
      <c r="B77" s="3"/>
      <c r="C77" s="3"/>
      <c r="D77" s="3"/>
      <c r="E77" s="3"/>
      <c r="F77" s="3"/>
      <c r="G77" s="3"/>
      <c r="H77" s="3"/>
      <c r="I77" s="3"/>
      <c r="J77" s="3"/>
    </row>
    <row r="78" spans="2:10" ht="14.25">
      <c r="B78" s="3"/>
      <c r="C78" s="3"/>
      <c r="D78" s="3"/>
      <c r="E78" s="3"/>
      <c r="F78" s="3"/>
      <c r="G78" s="3"/>
      <c r="H78" s="3"/>
      <c r="I78" s="3"/>
      <c r="J78" s="3"/>
    </row>
    <row r="79" spans="2:10" ht="14.25">
      <c r="B79" s="3"/>
      <c r="C79" s="3"/>
      <c r="D79" s="3"/>
      <c r="E79" s="3"/>
      <c r="F79" s="3"/>
      <c r="G79" s="3"/>
      <c r="H79" s="3"/>
      <c r="I79" s="3"/>
      <c r="J79" s="3"/>
    </row>
    <row r="80" spans="2:10" ht="14.25">
      <c r="B80" s="3"/>
      <c r="C80" s="3"/>
      <c r="D80" s="3"/>
      <c r="E80" s="3"/>
      <c r="F80" s="3"/>
      <c r="G80" s="3"/>
      <c r="H80" s="3"/>
      <c r="I80" s="3"/>
      <c r="J80" s="3"/>
    </row>
    <row r="81" spans="2:10" ht="14.25">
      <c r="B81" s="3"/>
      <c r="C81" s="3"/>
      <c r="D81" s="3"/>
      <c r="E81" s="3"/>
      <c r="F81" s="3"/>
      <c r="G81" s="3"/>
      <c r="H81" s="3"/>
      <c r="I81" s="3"/>
      <c r="J81" s="3"/>
    </row>
    <row r="82" spans="2:10" ht="14.25">
      <c r="B82" s="3"/>
      <c r="C82" s="3"/>
      <c r="D82" s="3"/>
      <c r="E82" s="3"/>
      <c r="F82" s="3"/>
      <c r="G82" s="3"/>
      <c r="H82" s="3"/>
      <c r="I82" s="3"/>
      <c r="J82" s="3"/>
    </row>
    <row r="83" spans="2:10" ht="14.25">
      <c r="B83" s="3"/>
      <c r="C83" s="3"/>
      <c r="D83" s="3"/>
      <c r="E83" s="3"/>
      <c r="F83" s="3"/>
      <c r="G83" s="3"/>
      <c r="H83" s="3"/>
      <c r="I83" s="3"/>
      <c r="J83" s="3"/>
    </row>
    <row r="84" spans="2:10" ht="14.25">
      <c r="B84" s="3"/>
      <c r="C84" s="3"/>
      <c r="D84" s="3"/>
      <c r="E84" s="3"/>
      <c r="F84" s="3"/>
      <c r="G84" s="3"/>
      <c r="H84" s="3"/>
      <c r="I84" s="3"/>
      <c r="J84" s="3"/>
    </row>
    <row r="85" spans="2:10" ht="14.25">
      <c r="B85" s="3"/>
      <c r="C85" s="3"/>
      <c r="D85" s="3"/>
      <c r="E85" s="3"/>
      <c r="F85" s="3"/>
      <c r="G85" s="3"/>
      <c r="H85" s="3"/>
      <c r="I85" s="3"/>
      <c r="J85" s="3"/>
    </row>
    <row r="86" spans="2:10" ht="14.25">
      <c r="B86" s="3"/>
      <c r="C86" s="3"/>
      <c r="D86" s="3"/>
      <c r="E86" s="3"/>
      <c r="F86" s="3"/>
      <c r="G86" s="3"/>
      <c r="H86" s="3"/>
      <c r="I86" s="3"/>
      <c r="J86" s="3"/>
    </row>
    <row r="87" spans="2:10" ht="14.25">
      <c r="B87" s="3"/>
      <c r="C87" s="3"/>
      <c r="D87" s="3"/>
      <c r="E87" s="3"/>
      <c r="F87" s="3"/>
      <c r="G87" s="3"/>
      <c r="H87" s="3"/>
      <c r="I87" s="3"/>
      <c r="J87" s="3"/>
    </row>
    <row r="88" spans="2:10" ht="14.25">
      <c r="B88" s="3"/>
      <c r="C88" s="3"/>
      <c r="D88" s="3"/>
      <c r="E88" s="3"/>
      <c r="F88" s="3"/>
      <c r="G88" s="3"/>
      <c r="H88" s="3"/>
      <c r="I88" s="3"/>
      <c r="J88" s="3"/>
    </row>
    <row r="89" spans="2:10" ht="14.25">
      <c r="B89" s="3"/>
      <c r="C89" s="3"/>
      <c r="D89" s="3"/>
      <c r="E89" s="3"/>
      <c r="F89" s="3"/>
      <c r="G89" s="3"/>
      <c r="H89" s="3"/>
      <c r="I89" s="3"/>
      <c r="J89" s="3"/>
    </row>
    <row r="90" spans="2:10" ht="14.25">
      <c r="B90" s="3"/>
      <c r="C90" s="3"/>
      <c r="D90" s="3"/>
      <c r="E90" s="3"/>
      <c r="F90" s="3"/>
      <c r="G90" s="3"/>
      <c r="H90" s="3"/>
      <c r="I90" s="3"/>
      <c r="J90" s="3"/>
    </row>
    <row r="91" spans="2:10" ht="14.25">
      <c r="B91" s="3"/>
      <c r="C91" s="3"/>
      <c r="D91" s="3"/>
      <c r="E91" s="3"/>
      <c r="F91" s="3"/>
      <c r="G91" s="3"/>
      <c r="H91" s="3"/>
      <c r="I91" s="3"/>
      <c r="J91" s="3"/>
    </row>
    <row r="92" spans="2:10" ht="14.25">
      <c r="B92" s="3"/>
      <c r="C92" s="3"/>
      <c r="D92" s="3"/>
      <c r="E92" s="3"/>
      <c r="F92" s="3"/>
      <c r="G92" s="3"/>
      <c r="H92" s="3"/>
      <c r="I92" s="3"/>
      <c r="J92" s="3"/>
    </row>
    <row r="93" spans="2:10" ht="14.25">
      <c r="B93" s="3"/>
      <c r="C93" s="3"/>
      <c r="D93" s="3"/>
      <c r="E93" s="3"/>
      <c r="F93" s="3"/>
      <c r="G93" s="3"/>
      <c r="H93" s="3"/>
      <c r="I93" s="3"/>
      <c r="J93" s="3"/>
    </row>
    <row r="94" spans="2:10" ht="14.25">
      <c r="B94" s="3"/>
      <c r="C94" s="3"/>
      <c r="D94" s="3"/>
      <c r="E94" s="3"/>
      <c r="F94" s="3"/>
      <c r="G94" s="3"/>
      <c r="H94" s="3"/>
      <c r="I94" s="3"/>
      <c r="J94" s="3"/>
    </row>
    <row r="95" spans="2:10" ht="14.25">
      <c r="B95" s="3"/>
      <c r="C95" s="3"/>
      <c r="D95" s="3"/>
      <c r="E95" s="3"/>
      <c r="F95" s="3"/>
      <c r="G95" s="3"/>
      <c r="H95" s="3"/>
      <c r="I95" s="3"/>
      <c r="J95" s="3"/>
    </row>
    <row r="96" spans="2:10" ht="14.25">
      <c r="B96" s="3"/>
      <c r="C96" s="3"/>
      <c r="D96" s="3"/>
      <c r="E96" s="3"/>
      <c r="F96" s="3"/>
      <c r="G96" s="3"/>
      <c r="H96" s="3"/>
      <c r="I96" s="3"/>
      <c r="J96" s="3"/>
    </row>
    <row r="97" spans="2:10" ht="14.25">
      <c r="B97" s="3"/>
      <c r="C97" s="3"/>
      <c r="D97" s="3"/>
      <c r="E97" s="3"/>
      <c r="F97" s="3"/>
      <c r="G97" s="3"/>
      <c r="H97" s="3"/>
      <c r="I97" s="3"/>
      <c r="J97" s="3"/>
    </row>
    <row r="98" spans="2:10" ht="14.25">
      <c r="B98" s="3"/>
      <c r="C98" s="3"/>
      <c r="D98" s="3"/>
      <c r="E98" s="3"/>
      <c r="F98" s="3"/>
      <c r="G98" s="3"/>
      <c r="H98" s="3"/>
      <c r="I98" s="3"/>
      <c r="J98" s="3"/>
    </row>
    <row r="99" spans="2:10" ht="14.25">
      <c r="B99" s="3"/>
      <c r="C99" s="3"/>
      <c r="D99" s="3"/>
      <c r="E99" s="3"/>
      <c r="F99" s="3"/>
      <c r="G99" s="3"/>
      <c r="H99" s="3"/>
      <c r="I99" s="3"/>
      <c r="J99" s="3"/>
    </row>
    <row r="100" spans="2:10" ht="14.2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4.2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4.2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4.2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4.2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4.25">
      <c r="B105" s="3"/>
      <c r="C105" s="3"/>
      <c r="D105" s="3"/>
      <c r="E105" s="3"/>
      <c r="F105" s="3"/>
      <c r="G105" s="3"/>
      <c r="H105" s="3"/>
      <c r="I105" s="3"/>
      <c r="J10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25">
      <selection activeCell="O21" sqref="O21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28.7109375" style="0" customWidth="1"/>
    <col min="4" max="4" width="10.421875" style="0" bestFit="1" customWidth="1"/>
    <col min="5" max="5" width="7.8515625" style="0" customWidth="1"/>
    <col min="6" max="6" width="10.00390625" style="0" customWidth="1"/>
    <col min="7" max="7" width="6.8515625" style="0" customWidth="1"/>
    <col min="8" max="8" width="9.28125" style="0" customWidth="1"/>
    <col min="9" max="9" width="5.140625" style="0" bestFit="1" customWidth="1"/>
    <col min="10" max="10" width="5.57421875" style="0" customWidth="1"/>
    <col min="11" max="11" width="9.140625" style="0" hidden="1" customWidth="1"/>
  </cols>
  <sheetData>
    <row r="1" ht="20.25">
      <c r="A1" s="5" t="s">
        <v>0</v>
      </c>
    </row>
    <row r="2" ht="25.5">
      <c r="A2" s="16" t="s">
        <v>79</v>
      </c>
    </row>
    <row r="3" ht="15.75">
      <c r="A3" s="1" t="s">
        <v>1</v>
      </c>
    </row>
    <row r="4" spans="2:11" ht="15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11</v>
      </c>
      <c r="K4" s="2" t="s">
        <v>12</v>
      </c>
    </row>
    <row r="5" spans="2:11" ht="15">
      <c r="B5" s="2">
        <v>1</v>
      </c>
      <c r="C5" s="2" t="s">
        <v>68</v>
      </c>
      <c r="D5" s="2"/>
      <c r="E5" s="2"/>
      <c r="F5" s="2"/>
      <c r="G5" s="2"/>
      <c r="H5" s="2"/>
      <c r="I5" s="2"/>
      <c r="J5" s="2"/>
      <c r="K5" s="2"/>
    </row>
    <row r="6" spans="2:10" ht="14.25">
      <c r="B6" s="3">
        <v>1.1</v>
      </c>
      <c r="C6" s="3" t="s">
        <v>9</v>
      </c>
      <c r="D6" s="9">
        <v>2125</v>
      </c>
      <c r="E6" s="3" t="s">
        <v>8</v>
      </c>
      <c r="F6" s="9">
        <f>40*D6</f>
        <v>85000</v>
      </c>
      <c r="G6" s="3" t="s">
        <v>27</v>
      </c>
      <c r="H6" s="13">
        <f>365*F6/10000000</f>
        <v>3.1025</v>
      </c>
      <c r="I6" s="3" t="s">
        <v>69</v>
      </c>
      <c r="J6" s="3">
        <v>2005</v>
      </c>
    </row>
    <row r="7" spans="2:10" ht="14.25">
      <c r="B7" s="3"/>
      <c r="C7" s="3" t="s">
        <v>14</v>
      </c>
      <c r="D7" s="9">
        <v>1619</v>
      </c>
      <c r="E7" s="3" t="s">
        <v>28</v>
      </c>
      <c r="F7" s="9">
        <f>30*D7</f>
        <v>48570</v>
      </c>
      <c r="G7" s="3" t="s">
        <v>27</v>
      </c>
      <c r="H7" s="13">
        <f>365*F7/10000000</f>
        <v>1.772805</v>
      </c>
      <c r="I7" s="3" t="s">
        <v>69</v>
      </c>
      <c r="J7" s="3">
        <v>2005</v>
      </c>
    </row>
    <row r="8" spans="2:9" ht="15">
      <c r="B8" s="3"/>
      <c r="C8" s="2" t="s">
        <v>81</v>
      </c>
      <c r="D8" s="9"/>
      <c r="E8" s="3"/>
      <c r="F8" s="10">
        <f>F6+F7</f>
        <v>133570</v>
      </c>
      <c r="G8" s="2" t="s">
        <v>27</v>
      </c>
      <c r="H8" s="7">
        <f>H6+H7</f>
        <v>4.875305</v>
      </c>
      <c r="I8" s="2" t="s">
        <v>69</v>
      </c>
    </row>
    <row r="9" spans="2:11" ht="14.25">
      <c r="B9" s="3">
        <v>1.2</v>
      </c>
      <c r="C9" s="3" t="s">
        <v>10</v>
      </c>
      <c r="D9" s="9">
        <f>D6*1.333333333</f>
        <v>2833.333332625</v>
      </c>
      <c r="E9" s="3" t="s">
        <v>8</v>
      </c>
      <c r="F9" s="9">
        <f>40*D9</f>
        <v>113333.333305</v>
      </c>
      <c r="G9" s="3" t="s">
        <v>27</v>
      </c>
      <c r="H9" s="13">
        <f>365*F9/10000000</f>
        <v>4.1366666656325</v>
      </c>
      <c r="I9" s="3" t="s">
        <v>69</v>
      </c>
      <c r="J9" s="3">
        <v>2020</v>
      </c>
      <c r="K9" t="s">
        <v>13</v>
      </c>
    </row>
    <row r="10" spans="2:11" ht="14.25">
      <c r="B10" s="3"/>
      <c r="C10" s="3" t="s">
        <v>15</v>
      </c>
      <c r="D10" s="9">
        <f>D7*1.333333333</f>
        <v>2158.6666661269996</v>
      </c>
      <c r="E10" s="3" t="s">
        <v>28</v>
      </c>
      <c r="F10" s="9">
        <f>30*D10</f>
        <v>64759.99998380999</v>
      </c>
      <c r="G10" s="3" t="s">
        <v>27</v>
      </c>
      <c r="H10" s="13">
        <f>365*F10/10000000</f>
        <v>2.3637399994090647</v>
      </c>
      <c r="I10" s="3" t="s">
        <v>69</v>
      </c>
      <c r="J10" s="3">
        <v>2020</v>
      </c>
      <c r="K10" t="s">
        <v>16</v>
      </c>
    </row>
    <row r="11" spans="2:10" ht="15">
      <c r="B11" s="3"/>
      <c r="C11" s="2" t="s">
        <v>82</v>
      </c>
      <c r="D11" s="3"/>
      <c r="E11" s="3"/>
      <c r="F11" s="10">
        <f>F9+F10</f>
        <v>178093.33328880998</v>
      </c>
      <c r="G11" s="3" t="s">
        <v>27</v>
      </c>
      <c r="H11" s="7">
        <f>H9+H10</f>
        <v>6.500406665041565</v>
      </c>
      <c r="I11" s="2" t="s">
        <v>69</v>
      </c>
      <c r="J11" s="3"/>
    </row>
    <row r="12" spans="2:10" ht="15">
      <c r="B12" s="2">
        <v>2</v>
      </c>
      <c r="C12" s="2" t="s">
        <v>17</v>
      </c>
      <c r="D12" s="3"/>
      <c r="E12" s="3"/>
      <c r="F12" s="3"/>
      <c r="G12" s="3"/>
      <c r="H12" s="3"/>
      <c r="I12" s="3"/>
      <c r="J12" s="3"/>
    </row>
    <row r="13" spans="2:10" ht="14.25">
      <c r="B13" s="3"/>
      <c r="C13" s="3" t="s">
        <v>19</v>
      </c>
      <c r="D13" s="8">
        <v>404</v>
      </c>
      <c r="E13" s="3" t="s">
        <v>18</v>
      </c>
      <c r="F13" s="3"/>
      <c r="G13" s="3"/>
      <c r="H13" s="6">
        <f>0.25*D13</f>
        <v>101</v>
      </c>
      <c r="I13" s="3" t="s">
        <v>69</v>
      </c>
      <c r="J13" s="3"/>
    </row>
    <row r="14" spans="2:10" ht="14.25">
      <c r="B14" s="3"/>
      <c r="C14" s="3" t="s">
        <v>21</v>
      </c>
      <c r="D14" s="8">
        <v>136</v>
      </c>
      <c r="E14" s="3" t="s">
        <v>18</v>
      </c>
      <c r="F14" s="3"/>
      <c r="G14" s="3"/>
      <c r="H14" s="6">
        <f>0.1*D14</f>
        <v>13.600000000000001</v>
      </c>
      <c r="I14" s="3" t="s">
        <v>69</v>
      </c>
      <c r="J14" s="3"/>
    </row>
    <row r="15" spans="2:10" ht="14.25">
      <c r="B15" s="3"/>
      <c r="C15" s="3" t="s">
        <v>20</v>
      </c>
      <c r="D15" s="8">
        <v>34</v>
      </c>
      <c r="E15" s="3" t="s">
        <v>18</v>
      </c>
      <c r="F15" s="3"/>
      <c r="G15" s="3"/>
      <c r="H15" s="6">
        <f>0.1*D15</f>
        <v>3.4000000000000004</v>
      </c>
      <c r="I15" s="3" t="s">
        <v>69</v>
      </c>
      <c r="J15" s="3"/>
    </row>
    <row r="16" spans="2:10" ht="14.25">
      <c r="B16" s="3"/>
      <c r="C16" s="3" t="s">
        <v>22</v>
      </c>
      <c r="D16" s="8">
        <v>0</v>
      </c>
      <c r="E16" s="3" t="s">
        <v>18</v>
      </c>
      <c r="F16" s="3"/>
      <c r="G16" s="3"/>
      <c r="H16" s="6">
        <f>0.5*D16</f>
        <v>0</v>
      </c>
      <c r="I16" s="3" t="s">
        <v>69</v>
      </c>
      <c r="J16" s="3"/>
    </row>
    <row r="17" spans="2:10" ht="14.25">
      <c r="B17" s="3"/>
      <c r="C17" s="3" t="s">
        <v>86</v>
      </c>
      <c r="D17" s="8">
        <v>68</v>
      </c>
      <c r="E17" s="3" t="s">
        <v>18</v>
      </c>
      <c r="F17" s="3"/>
      <c r="G17" s="3"/>
      <c r="H17" s="6">
        <f>0.5*D17</f>
        <v>34</v>
      </c>
      <c r="I17" s="3"/>
      <c r="J17" s="3"/>
    </row>
    <row r="18" spans="2:10" ht="14.25">
      <c r="B18" s="3"/>
      <c r="C18" s="3" t="s">
        <v>23</v>
      </c>
      <c r="D18" s="8">
        <v>140</v>
      </c>
      <c r="E18" s="3" t="s">
        <v>18</v>
      </c>
      <c r="F18" s="3"/>
      <c r="G18" s="3"/>
      <c r="H18" s="6">
        <f>0.1*D18</f>
        <v>14</v>
      </c>
      <c r="I18" s="3" t="s">
        <v>69</v>
      </c>
      <c r="J18" s="3"/>
    </row>
    <row r="19" spans="2:10" ht="14.25">
      <c r="B19" s="3"/>
      <c r="C19" s="3" t="s">
        <v>24</v>
      </c>
      <c r="D19" s="8">
        <v>4.5</v>
      </c>
      <c r="E19" s="3" t="s">
        <v>18</v>
      </c>
      <c r="F19" s="3"/>
      <c r="G19" s="3"/>
      <c r="H19" s="6">
        <f>0.5*D19</f>
        <v>2.25</v>
      </c>
      <c r="I19" s="3" t="s">
        <v>69</v>
      </c>
      <c r="J19" s="3"/>
    </row>
    <row r="20" spans="2:10" ht="14.25">
      <c r="B20" s="3"/>
      <c r="C20" s="3" t="s">
        <v>25</v>
      </c>
      <c r="D20" s="8">
        <v>2.5</v>
      </c>
      <c r="E20" s="3" t="s">
        <v>18</v>
      </c>
      <c r="F20" s="3"/>
      <c r="G20" s="3"/>
      <c r="H20" s="6">
        <f>1.2*D20</f>
        <v>3</v>
      </c>
      <c r="I20" s="3" t="s">
        <v>69</v>
      </c>
      <c r="J20" s="3"/>
    </row>
    <row r="21" spans="2:10" ht="15">
      <c r="B21" s="3"/>
      <c r="C21" s="2" t="s">
        <v>26</v>
      </c>
      <c r="D21" s="8"/>
      <c r="E21" s="3" t="s">
        <v>18</v>
      </c>
      <c r="F21" s="3"/>
      <c r="G21" s="3"/>
      <c r="H21" s="12">
        <f>SUM(H13:H20)</f>
        <v>171.25</v>
      </c>
      <c r="I21" s="2" t="s">
        <v>69</v>
      </c>
      <c r="J21" s="3"/>
    </row>
    <row r="22" spans="2:10" ht="15">
      <c r="B22" s="3"/>
      <c r="C22" s="2" t="s">
        <v>72</v>
      </c>
      <c r="D22" s="9">
        <v>141</v>
      </c>
      <c r="E22" s="3" t="s">
        <v>30</v>
      </c>
      <c r="F22" s="9"/>
      <c r="G22" s="3" t="s">
        <v>31</v>
      </c>
      <c r="H22" s="12">
        <f>(D22*300*13500+F22*300*22500)/10000000</f>
        <v>57.105</v>
      </c>
      <c r="I22" s="2" t="s">
        <v>69</v>
      </c>
      <c r="J22" s="3"/>
    </row>
    <row r="23" spans="2:10" ht="15">
      <c r="B23" s="3"/>
      <c r="C23" s="2" t="s">
        <v>29</v>
      </c>
      <c r="D23" s="2"/>
      <c r="E23" s="2"/>
      <c r="F23" s="2"/>
      <c r="G23" s="2"/>
      <c r="H23" s="12">
        <f>H21+H11</f>
        <v>177.75040666504157</v>
      </c>
      <c r="I23" s="2" t="s">
        <v>69</v>
      </c>
      <c r="J23" s="3"/>
    </row>
    <row r="24" spans="1:10" ht="15.75">
      <c r="A24" s="1" t="s">
        <v>32</v>
      </c>
      <c r="B24" s="3"/>
      <c r="C24" s="3"/>
      <c r="D24" s="3"/>
      <c r="E24" s="3"/>
      <c r="F24" s="3"/>
      <c r="G24" s="3"/>
      <c r="H24" s="3"/>
      <c r="I24" s="3"/>
      <c r="J24" s="3"/>
    </row>
    <row r="25" spans="2:10" ht="14.25">
      <c r="B25" s="3">
        <v>1.1</v>
      </c>
      <c r="C25" s="3" t="s">
        <v>33</v>
      </c>
      <c r="D25" s="9">
        <v>795</v>
      </c>
      <c r="E25" s="3" t="s">
        <v>34</v>
      </c>
      <c r="F25" s="3" t="s">
        <v>40</v>
      </c>
      <c r="G25" s="14">
        <v>0.333</v>
      </c>
      <c r="H25" s="3" t="s">
        <v>70</v>
      </c>
      <c r="I25" s="3"/>
      <c r="J25" s="3"/>
    </row>
    <row r="26" spans="2:11" ht="14.25">
      <c r="B26" s="3">
        <v>1.2</v>
      </c>
      <c r="C26" s="3" t="s">
        <v>35</v>
      </c>
      <c r="D26" s="6">
        <v>1087.85</v>
      </c>
      <c r="E26" s="3" t="s">
        <v>18</v>
      </c>
      <c r="F26" s="3" t="s">
        <v>39</v>
      </c>
      <c r="G26" s="14">
        <v>0.667</v>
      </c>
      <c r="H26" s="3" t="s">
        <v>70</v>
      </c>
      <c r="I26" s="3"/>
      <c r="J26" s="3"/>
      <c r="K26" t="s">
        <v>43</v>
      </c>
    </row>
    <row r="27" spans="2:10" ht="14.25">
      <c r="B27" s="3">
        <v>2.1</v>
      </c>
      <c r="C27" s="3" t="s">
        <v>36</v>
      </c>
      <c r="D27" s="6">
        <f>D25*D26/1000</f>
        <v>864.8407499999998</v>
      </c>
      <c r="E27" s="3" t="s">
        <v>69</v>
      </c>
      <c r="F27" s="3"/>
      <c r="G27" s="3"/>
      <c r="H27" s="3"/>
      <c r="I27" s="3"/>
      <c r="J27" s="3"/>
    </row>
    <row r="28" spans="2:11" ht="14.25">
      <c r="B28" s="3">
        <v>2.2</v>
      </c>
      <c r="C28" s="3" t="s">
        <v>37</v>
      </c>
      <c r="D28" s="11">
        <f>D27*0.4</f>
        <v>345.93629999999996</v>
      </c>
      <c r="E28" s="3" t="s">
        <v>69</v>
      </c>
      <c r="F28" s="3"/>
      <c r="G28" s="3"/>
      <c r="H28" s="3"/>
      <c r="I28" s="3"/>
      <c r="J28" s="3"/>
      <c r="K28" t="s">
        <v>38</v>
      </c>
    </row>
    <row r="29" spans="2:11" ht="14.25">
      <c r="B29" s="3">
        <v>2.3</v>
      </c>
      <c r="C29" s="3" t="s">
        <v>42</v>
      </c>
      <c r="D29" s="11">
        <f>(G25*0.15+G26*0.05)*D27</f>
        <v>72.041234475</v>
      </c>
      <c r="E29" s="3" t="s">
        <v>69</v>
      </c>
      <c r="F29" s="3"/>
      <c r="G29" s="3"/>
      <c r="H29" s="3"/>
      <c r="I29" s="3"/>
      <c r="J29" s="3"/>
      <c r="K29" t="s">
        <v>41</v>
      </c>
    </row>
    <row r="30" spans="2:11" ht="14.25">
      <c r="B30" s="3">
        <v>2.4</v>
      </c>
      <c r="C30" s="3" t="s">
        <v>44</v>
      </c>
      <c r="D30" s="6">
        <f>2.5*H30</f>
        <v>75</v>
      </c>
      <c r="E30" s="3" t="s">
        <v>69</v>
      </c>
      <c r="F30" s="3" t="s">
        <v>46</v>
      </c>
      <c r="G30" s="3"/>
      <c r="H30" s="3">
        <v>30</v>
      </c>
      <c r="I30" s="3" t="s">
        <v>69</v>
      </c>
      <c r="J30" s="3"/>
      <c r="K30" t="s">
        <v>45</v>
      </c>
    </row>
    <row r="31" spans="2:10" ht="14.25">
      <c r="B31" s="3">
        <v>2.5</v>
      </c>
      <c r="C31" s="3" t="s">
        <v>47</v>
      </c>
      <c r="D31" s="11">
        <f>D27-D28-D29-D30</f>
        <v>371.8632155249999</v>
      </c>
      <c r="E31" s="3" t="s">
        <v>69</v>
      </c>
      <c r="F31" s="3"/>
      <c r="G31" s="3"/>
      <c r="H31" s="3"/>
      <c r="I31" s="3"/>
      <c r="J31" s="3"/>
    </row>
    <row r="32" spans="2:10" ht="15">
      <c r="B32" s="3"/>
      <c r="C32" s="2" t="s">
        <v>48</v>
      </c>
      <c r="D32" s="12">
        <f>D29+D30</f>
        <v>147.041234475</v>
      </c>
      <c r="E32" s="2" t="s">
        <v>69</v>
      </c>
      <c r="F32" s="3"/>
      <c r="G32" s="3"/>
      <c r="H32" s="3"/>
      <c r="I32" s="3"/>
      <c r="J32" s="3"/>
    </row>
    <row r="33" spans="2:10" ht="15">
      <c r="B33" s="3"/>
      <c r="C33" s="2" t="s">
        <v>52</v>
      </c>
      <c r="D33" s="12">
        <f>H23-D32</f>
        <v>30.709172190041556</v>
      </c>
      <c r="E33" s="2"/>
      <c r="F33" s="3"/>
      <c r="G33" s="3"/>
      <c r="H33" s="3"/>
      <c r="I33" s="3"/>
      <c r="J33" s="3"/>
    </row>
    <row r="34" spans="1:10" ht="15.75">
      <c r="A34" s="1" t="s">
        <v>49</v>
      </c>
      <c r="B34" s="3"/>
      <c r="C34" s="3"/>
      <c r="D34" s="3"/>
      <c r="E34" s="3"/>
      <c r="F34" s="3"/>
      <c r="G34" s="3"/>
      <c r="H34" s="3"/>
      <c r="I34" s="3"/>
      <c r="J34" s="3"/>
    </row>
    <row r="35" spans="2:10" ht="14.25">
      <c r="B35" s="3">
        <v>1</v>
      </c>
      <c r="C35" s="3" t="s">
        <v>50</v>
      </c>
      <c r="D35" s="11">
        <f>D31/4</f>
        <v>92.96580388124997</v>
      </c>
      <c r="E35" s="3" t="s">
        <v>69</v>
      </c>
      <c r="F35" s="3" t="s">
        <v>51</v>
      </c>
      <c r="G35" s="3"/>
      <c r="H35" s="11">
        <f>D33</f>
        <v>30.709172190041556</v>
      </c>
      <c r="I35" s="3" t="s">
        <v>69</v>
      </c>
      <c r="J35" s="3"/>
    </row>
    <row r="36" spans="2:10" ht="14.25">
      <c r="B36" s="3"/>
      <c r="C36" s="3" t="s">
        <v>53</v>
      </c>
      <c r="D36" s="6">
        <f>H30</f>
        <v>30</v>
      </c>
      <c r="E36" s="3" t="s">
        <v>69</v>
      </c>
      <c r="F36" s="3"/>
      <c r="G36" s="3"/>
      <c r="H36" s="3"/>
      <c r="I36" s="3"/>
      <c r="J36" s="3"/>
    </row>
    <row r="37" spans="2:10" ht="15">
      <c r="B37" s="3"/>
      <c r="C37" s="2" t="s">
        <v>54</v>
      </c>
      <c r="D37" s="12">
        <f>D35-D36</f>
        <v>62.96580388124997</v>
      </c>
      <c r="E37" s="2" t="s">
        <v>69</v>
      </c>
      <c r="F37" s="3"/>
      <c r="G37" s="3"/>
      <c r="H37" s="3"/>
      <c r="I37" s="3"/>
      <c r="J37" s="3"/>
    </row>
    <row r="38" spans="2:10" ht="14.25">
      <c r="B38" s="3">
        <v>2</v>
      </c>
      <c r="C38" s="3" t="s">
        <v>55</v>
      </c>
      <c r="D38" s="3"/>
      <c r="E38" s="3"/>
      <c r="F38" s="3"/>
      <c r="G38" s="3"/>
      <c r="H38" s="3"/>
      <c r="I38" s="3"/>
      <c r="J38" s="3"/>
    </row>
    <row r="39" spans="2:10" ht="14.25">
      <c r="B39" s="3">
        <v>2.1</v>
      </c>
      <c r="C39" s="3" t="s">
        <v>56</v>
      </c>
      <c r="D39" s="9">
        <v>4</v>
      </c>
      <c r="E39" s="3" t="s">
        <v>71</v>
      </c>
      <c r="F39" s="6">
        <f>0.18*D39</f>
        <v>0.72</v>
      </c>
      <c r="G39" s="3" t="s">
        <v>69</v>
      </c>
      <c r="H39" s="3"/>
      <c r="I39" s="3"/>
      <c r="J39" s="3"/>
    </row>
    <row r="40" spans="2:10" ht="14.25">
      <c r="B40" s="3">
        <v>2.2</v>
      </c>
      <c r="C40" s="3" t="s">
        <v>57</v>
      </c>
      <c r="D40" s="9">
        <v>1</v>
      </c>
      <c r="E40" s="3" t="s">
        <v>71</v>
      </c>
      <c r="F40" s="6">
        <f>0.36*D40</f>
        <v>0.36</v>
      </c>
      <c r="G40" s="3" t="s">
        <v>69</v>
      </c>
      <c r="H40" s="3"/>
      <c r="I40" s="3"/>
      <c r="J40" s="3"/>
    </row>
    <row r="41" spans="2:10" ht="14.25">
      <c r="B41" s="3">
        <v>2.3</v>
      </c>
      <c r="C41" s="3" t="s">
        <v>58</v>
      </c>
      <c r="D41" s="9">
        <v>4</v>
      </c>
      <c r="E41" s="3" t="s">
        <v>71</v>
      </c>
      <c r="F41" s="6">
        <f>0.1*D41</f>
        <v>0.4</v>
      </c>
      <c r="G41" s="3" t="s">
        <v>69</v>
      </c>
      <c r="H41" s="3"/>
      <c r="I41" s="3"/>
      <c r="J41" s="3"/>
    </row>
    <row r="42" spans="2:10" ht="14.25">
      <c r="B42" s="3">
        <v>2.4</v>
      </c>
      <c r="C42" s="3" t="s">
        <v>59</v>
      </c>
      <c r="D42" s="9">
        <v>20</v>
      </c>
      <c r="E42" s="3" t="s">
        <v>60</v>
      </c>
      <c r="F42" s="6">
        <f>0.1*D42</f>
        <v>2</v>
      </c>
      <c r="G42" s="3" t="s">
        <v>69</v>
      </c>
      <c r="H42" s="3"/>
      <c r="I42" s="3"/>
      <c r="J42" s="3"/>
    </row>
    <row r="43" spans="2:10" ht="14.25">
      <c r="B43" s="3">
        <v>2.5</v>
      </c>
      <c r="C43" s="3" t="s">
        <v>61</v>
      </c>
      <c r="D43" s="9">
        <v>3000</v>
      </c>
      <c r="E43" s="3" t="s">
        <v>64</v>
      </c>
      <c r="F43" s="6">
        <f>0.00012*D43</f>
        <v>0.36</v>
      </c>
      <c r="G43" s="3" t="s">
        <v>69</v>
      </c>
      <c r="H43" s="3"/>
      <c r="I43" s="3"/>
      <c r="J43" s="3"/>
    </row>
    <row r="44" spans="2:10" ht="14.25">
      <c r="B44" s="3">
        <v>2.6</v>
      </c>
      <c r="C44" s="3" t="s">
        <v>62</v>
      </c>
      <c r="D44" s="9">
        <v>5000</v>
      </c>
      <c r="E44" s="3" t="s">
        <v>64</v>
      </c>
      <c r="F44" s="6">
        <f>0.00012*D44</f>
        <v>0.6</v>
      </c>
      <c r="G44" s="3" t="s">
        <v>69</v>
      </c>
      <c r="H44" s="3"/>
      <c r="I44" s="3"/>
      <c r="J44" s="3"/>
    </row>
    <row r="45" spans="2:10" ht="14.25">
      <c r="B45" s="3">
        <v>2.7</v>
      </c>
      <c r="C45" s="3" t="s">
        <v>63</v>
      </c>
      <c r="D45" s="9">
        <v>50</v>
      </c>
      <c r="E45" s="3" t="s">
        <v>60</v>
      </c>
      <c r="F45" s="6">
        <f>0.125*D45</f>
        <v>6.25</v>
      </c>
      <c r="G45" s="3" t="s">
        <v>69</v>
      </c>
      <c r="H45" s="3"/>
      <c r="I45" s="3"/>
      <c r="J45" s="3"/>
    </row>
    <row r="46" spans="2:10" ht="14.25">
      <c r="B46" s="3">
        <v>2.8</v>
      </c>
      <c r="C46" s="3" t="s">
        <v>65</v>
      </c>
      <c r="D46" s="3"/>
      <c r="E46" s="3"/>
      <c r="F46" s="6"/>
      <c r="G46" s="3" t="s">
        <v>69</v>
      </c>
      <c r="H46" s="3"/>
      <c r="I46" s="3"/>
      <c r="J46" s="3"/>
    </row>
    <row r="47" spans="2:10" ht="15">
      <c r="B47" s="3"/>
      <c r="C47" s="2" t="s">
        <v>73</v>
      </c>
      <c r="D47" s="3"/>
      <c r="E47" s="3"/>
      <c r="F47" s="2">
        <f>SUM(F39:F46)</f>
        <v>10.69</v>
      </c>
      <c r="G47" s="2" t="s">
        <v>69</v>
      </c>
      <c r="H47" s="3"/>
      <c r="I47" s="3"/>
      <c r="J47" s="3"/>
    </row>
    <row r="48" spans="2:10" ht="14.25">
      <c r="B48" s="3"/>
      <c r="C48" s="3"/>
      <c r="D48" s="3"/>
      <c r="E48" s="3" t="s">
        <v>95</v>
      </c>
      <c r="F48" s="19">
        <f>F47/D37</f>
        <v>0.1697746926277754</v>
      </c>
      <c r="G48" s="3" t="s">
        <v>96</v>
      </c>
      <c r="H48" s="3"/>
      <c r="I48" s="3"/>
      <c r="J48" s="3"/>
    </row>
    <row r="49" spans="2:10" ht="14.25">
      <c r="B49" s="3"/>
      <c r="C49" s="3"/>
      <c r="D49" s="3"/>
      <c r="E49" s="3"/>
      <c r="F49" s="3"/>
      <c r="G49" s="3"/>
      <c r="H49" s="3"/>
      <c r="I49" s="3"/>
      <c r="J49" s="3"/>
    </row>
    <row r="50" spans="2:10" ht="14.25">
      <c r="B50" s="3"/>
      <c r="C50" s="3"/>
      <c r="D50" s="3"/>
      <c r="E50" s="3"/>
      <c r="F50" s="3"/>
      <c r="G50" s="3"/>
      <c r="H50" s="3"/>
      <c r="I50" s="3"/>
      <c r="J50" s="3"/>
    </row>
    <row r="51" spans="2:10" ht="14.25">
      <c r="B51" s="3"/>
      <c r="C51" s="3"/>
      <c r="D51" s="3"/>
      <c r="E51" s="3"/>
      <c r="F51" s="3"/>
      <c r="G51" s="3"/>
      <c r="H51" s="3"/>
      <c r="I51" s="3"/>
      <c r="J51" s="3"/>
    </row>
    <row r="52" spans="2:10" ht="14.25">
      <c r="B52" s="3"/>
      <c r="C52" s="3"/>
      <c r="D52" s="3"/>
      <c r="E52" s="3"/>
      <c r="F52" s="3"/>
      <c r="G52" s="3"/>
      <c r="H52" s="3"/>
      <c r="I52" s="3"/>
      <c r="J52" s="3"/>
    </row>
    <row r="53" spans="2:10" ht="14.25">
      <c r="B53" s="3"/>
      <c r="C53" s="3"/>
      <c r="D53" s="3"/>
      <c r="E53" s="3"/>
      <c r="F53" s="3"/>
      <c r="G53" s="3"/>
      <c r="H53" s="3"/>
      <c r="I53" s="3"/>
      <c r="J53" s="3"/>
    </row>
    <row r="54" spans="2:10" ht="14.25">
      <c r="B54" s="3"/>
      <c r="C54" s="3"/>
      <c r="D54" s="3"/>
      <c r="E54" s="3"/>
      <c r="F54" s="3"/>
      <c r="G54" s="3"/>
      <c r="H54" s="3"/>
      <c r="I54" s="3"/>
      <c r="J54" s="3"/>
    </row>
    <row r="55" spans="2:10" ht="14.25">
      <c r="B55" s="3"/>
      <c r="C55" s="3"/>
      <c r="D55" s="3"/>
      <c r="E55" s="3"/>
      <c r="F55" s="3"/>
      <c r="G55" s="3"/>
      <c r="H55" s="3"/>
      <c r="I55" s="3"/>
      <c r="J55" s="3"/>
    </row>
    <row r="56" spans="2:10" ht="14.25">
      <c r="B56" s="3"/>
      <c r="C56" s="3"/>
      <c r="D56" s="3"/>
      <c r="E56" s="3"/>
      <c r="F56" s="3"/>
      <c r="G56" s="3"/>
      <c r="H56" s="3"/>
      <c r="I56" s="3"/>
      <c r="J56" s="3"/>
    </row>
    <row r="57" spans="2:10" ht="14.25">
      <c r="B57" s="3"/>
      <c r="C57" s="3"/>
      <c r="D57" s="3"/>
      <c r="E57" s="3"/>
      <c r="F57" s="3"/>
      <c r="G57" s="3"/>
      <c r="H57" s="3"/>
      <c r="I57" s="3"/>
      <c r="J57" s="3"/>
    </row>
    <row r="58" spans="2:10" ht="14.25">
      <c r="B58" s="3"/>
      <c r="C58" s="3"/>
      <c r="D58" s="3"/>
      <c r="E58" s="3"/>
      <c r="F58" s="3"/>
      <c r="G58" s="3"/>
      <c r="H58" s="3"/>
      <c r="I58" s="3"/>
      <c r="J58" s="3"/>
    </row>
    <row r="59" spans="2:10" ht="14.25">
      <c r="B59" s="3"/>
      <c r="C59" s="3"/>
      <c r="D59" s="3"/>
      <c r="E59" s="3"/>
      <c r="F59" s="3"/>
      <c r="G59" s="3"/>
      <c r="H59" s="3"/>
      <c r="I59" s="3"/>
      <c r="J59" s="3"/>
    </row>
    <row r="60" spans="2:10" ht="14.25">
      <c r="B60" s="3"/>
      <c r="C60" s="3"/>
      <c r="D60" s="3"/>
      <c r="E60" s="3"/>
      <c r="F60" s="3"/>
      <c r="G60" s="3"/>
      <c r="H60" s="3"/>
      <c r="I60" s="3"/>
      <c r="J60" s="3"/>
    </row>
    <row r="61" spans="2:10" ht="14.25">
      <c r="B61" s="3"/>
      <c r="C61" s="3"/>
      <c r="D61" s="3"/>
      <c r="E61" s="3"/>
      <c r="F61" s="3"/>
      <c r="G61" s="3"/>
      <c r="H61" s="3"/>
      <c r="I61" s="3"/>
      <c r="J61" s="3"/>
    </row>
    <row r="62" spans="2:10" ht="14.25">
      <c r="B62" s="3"/>
      <c r="C62" s="3"/>
      <c r="D62" s="3"/>
      <c r="E62" s="3"/>
      <c r="F62" s="3"/>
      <c r="G62" s="3"/>
      <c r="H62" s="3"/>
      <c r="I62" s="3"/>
      <c r="J62" s="3"/>
    </row>
    <row r="63" spans="2:10" ht="14.25">
      <c r="B63" s="3"/>
      <c r="C63" s="3"/>
      <c r="D63" s="3"/>
      <c r="E63" s="3"/>
      <c r="F63" s="3"/>
      <c r="G63" s="3"/>
      <c r="H63" s="3"/>
      <c r="I63" s="3"/>
      <c r="J63" s="3"/>
    </row>
    <row r="64" spans="2:10" ht="14.25">
      <c r="B64" s="3"/>
      <c r="C64" s="3"/>
      <c r="D64" s="3"/>
      <c r="E64" s="3"/>
      <c r="F64" s="3"/>
      <c r="G64" s="3"/>
      <c r="H64" s="3"/>
      <c r="I64" s="3"/>
      <c r="J64" s="3"/>
    </row>
    <row r="65" spans="2:10" ht="14.25">
      <c r="B65" s="3"/>
      <c r="C65" s="3"/>
      <c r="D65" s="3"/>
      <c r="E65" s="3"/>
      <c r="F65" s="3"/>
      <c r="G65" s="3"/>
      <c r="H65" s="3"/>
      <c r="I65" s="3"/>
      <c r="J65" s="3"/>
    </row>
    <row r="66" spans="2:10" ht="14.25">
      <c r="B66" s="3"/>
      <c r="C66" s="3"/>
      <c r="D66" s="3"/>
      <c r="E66" s="3"/>
      <c r="F66" s="3"/>
      <c r="G66" s="3"/>
      <c r="H66" s="3"/>
      <c r="I66" s="3"/>
      <c r="J66" s="3"/>
    </row>
    <row r="67" spans="2:10" ht="14.25">
      <c r="B67" s="3"/>
      <c r="C67" s="3"/>
      <c r="D67" s="3"/>
      <c r="E67" s="3"/>
      <c r="F67" s="3"/>
      <c r="G67" s="3"/>
      <c r="H67" s="3"/>
      <c r="I67" s="3"/>
      <c r="J67" s="3"/>
    </row>
    <row r="68" spans="2:10" ht="14.25">
      <c r="B68" s="3"/>
      <c r="C68" s="3"/>
      <c r="D68" s="3"/>
      <c r="E68" s="3"/>
      <c r="F68" s="3"/>
      <c r="G68" s="3"/>
      <c r="H68" s="3"/>
      <c r="I68" s="3"/>
      <c r="J68" s="3"/>
    </row>
    <row r="69" spans="2:10" ht="14.25">
      <c r="B69" s="3"/>
      <c r="C69" s="3"/>
      <c r="D69" s="3"/>
      <c r="E69" s="3"/>
      <c r="F69" s="3"/>
      <c r="G69" s="3"/>
      <c r="H69" s="3"/>
      <c r="I69" s="3"/>
      <c r="J69" s="3"/>
    </row>
    <row r="70" spans="2:10" ht="14.25">
      <c r="B70" s="3"/>
      <c r="C70" s="3"/>
      <c r="D70" s="3"/>
      <c r="E70" s="3"/>
      <c r="F70" s="3"/>
      <c r="G70" s="3"/>
      <c r="H70" s="3"/>
      <c r="I70" s="3"/>
      <c r="J70" s="3"/>
    </row>
    <row r="71" spans="2:10" ht="14.25">
      <c r="B71" s="3"/>
      <c r="C71" s="3"/>
      <c r="D71" s="3"/>
      <c r="E71" s="3"/>
      <c r="F71" s="3"/>
      <c r="G71" s="3"/>
      <c r="H71" s="3"/>
      <c r="I71" s="3"/>
      <c r="J71" s="3"/>
    </row>
    <row r="72" spans="2:10" ht="14.25">
      <c r="B72" s="3"/>
      <c r="C72" s="3"/>
      <c r="D72" s="3"/>
      <c r="E72" s="3"/>
      <c r="F72" s="3"/>
      <c r="G72" s="3"/>
      <c r="H72" s="3"/>
      <c r="I72" s="3"/>
      <c r="J72" s="3"/>
    </row>
    <row r="73" spans="2:10" ht="14.25">
      <c r="B73" s="3"/>
      <c r="C73" s="3"/>
      <c r="D73" s="3"/>
      <c r="E73" s="3"/>
      <c r="F73" s="3"/>
      <c r="G73" s="3"/>
      <c r="H73" s="3"/>
      <c r="I73" s="3"/>
      <c r="J73" s="3"/>
    </row>
    <row r="74" spans="2:10" ht="14.25">
      <c r="B74" s="3"/>
      <c r="C74" s="3"/>
      <c r="D74" s="3"/>
      <c r="E74" s="3"/>
      <c r="F74" s="3"/>
      <c r="G74" s="3"/>
      <c r="H74" s="3"/>
      <c r="I74" s="3"/>
      <c r="J74" s="3"/>
    </row>
    <row r="75" spans="2:10" ht="14.25">
      <c r="B75" s="3"/>
      <c r="C75" s="3"/>
      <c r="D75" s="3"/>
      <c r="E75" s="3"/>
      <c r="F75" s="3"/>
      <c r="G75" s="3"/>
      <c r="H75" s="3"/>
      <c r="I75" s="3"/>
      <c r="J75" s="3"/>
    </row>
    <row r="76" spans="2:10" ht="14.25">
      <c r="B76" s="3"/>
      <c r="C76" s="3"/>
      <c r="D76" s="3"/>
      <c r="E76" s="3"/>
      <c r="F76" s="3"/>
      <c r="G76" s="3"/>
      <c r="H76" s="3"/>
      <c r="I76" s="3"/>
      <c r="J76" s="3"/>
    </row>
    <row r="77" spans="2:10" ht="14.25">
      <c r="B77" s="3"/>
      <c r="C77" s="3"/>
      <c r="D77" s="3"/>
      <c r="E77" s="3"/>
      <c r="F77" s="3"/>
      <c r="G77" s="3"/>
      <c r="H77" s="3"/>
      <c r="I77" s="3"/>
      <c r="J77" s="3"/>
    </row>
    <row r="78" spans="2:10" ht="14.25">
      <c r="B78" s="3"/>
      <c r="C78" s="3"/>
      <c r="D78" s="3"/>
      <c r="E78" s="3"/>
      <c r="F78" s="3"/>
      <c r="G78" s="3"/>
      <c r="H78" s="3"/>
      <c r="I78" s="3"/>
      <c r="J78" s="3"/>
    </row>
    <row r="79" spans="2:10" ht="14.25">
      <c r="B79" s="3"/>
      <c r="C79" s="3"/>
      <c r="D79" s="3"/>
      <c r="E79" s="3"/>
      <c r="F79" s="3"/>
      <c r="G79" s="3"/>
      <c r="H79" s="3"/>
      <c r="I79" s="3"/>
      <c r="J79" s="3"/>
    </row>
    <row r="80" spans="2:10" ht="14.25">
      <c r="B80" s="3"/>
      <c r="C80" s="3"/>
      <c r="D80" s="3"/>
      <c r="E80" s="3"/>
      <c r="F80" s="3"/>
      <c r="G80" s="3"/>
      <c r="H80" s="3"/>
      <c r="I80" s="3"/>
      <c r="J80" s="3"/>
    </row>
    <row r="81" spans="2:10" ht="14.25">
      <c r="B81" s="3"/>
      <c r="C81" s="3"/>
      <c r="D81" s="3"/>
      <c r="E81" s="3"/>
      <c r="F81" s="3"/>
      <c r="G81" s="3"/>
      <c r="H81" s="3"/>
      <c r="I81" s="3"/>
      <c r="J81" s="3"/>
    </row>
    <row r="82" spans="2:10" ht="14.25">
      <c r="B82" s="3"/>
      <c r="C82" s="3"/>
      <c r="D82" s="3"/>
      <c r="E82" s="3"/>
      <c r="F82" s="3"/>
      <c r="G82" s="3"/>
      <c r="H82" s="3"/>
      <c r="I82" s="3"/>
      <c r="J82" s="3"/>
    </row>
    <row r="83" spans="2:10" ht="14.25">
      <c r="B83" s="3"/>
      <c r="C83" s="3"/>
      <c r="D83" s="3"/>
      <c r="E83" s="3"/>
      <c r="F83" s="3"/>
      <c r="G83" s="3"/>
      <c r="H83" s="3"/>
      <c r="I83" s="3"/>
      <c r="J83" s="3"/>
    </row>
    <row r="84" spans="2:10" ht="14.25">
      <c r="B84" s="3"/>
      <c r="C84" s="3"/>
      <c r="D84" s="3"/>
      <c r="E84" s="3"/>
      <c r="F84" s="3"/>
      <c r="G84" s="3"/>
      <c r="H84" s="3"/>
      <c r="I84" s="3"/>
      <c r="J84" s="3"/>
    </row>
    <row r="85" spans="2:10" ht="14.25">
      <c r="B85" s="3"/>
      <c r="C85" s="3"/>
      <c r="D85" s="3"/>
      <c r="E85" s="3"/>
      <c r="F85" s="3"/>
      <c r="G85" s="3"/>
      <c r="H85" s="3"/>
      <c r="I85" s="3"/>
      <c r="J85" s="3"/>
    </row>
    <row r="86" spans="2:10" ht="14.25">
      <c r="B86" s="3"/>
      <c r="C86" s="3"/>
      <c r="D86" s="3"/>
      <c r="E86" s="3"/>
      <c r="F86" s="3"/>
      <c r="G86" s="3"/>
      <c r="H86" s="3"/>
      <c r="I86" s="3"/>
      <c r="J86" s="3"/>
    </row>
    <row r="87" spans="2:10" ht="14.25">
      <c r="B87" s="3"/>
      <c r="C87" s="3"/>
      <c r="D87" s="3"/>
      <c r="E87" s="3"/>
      <c r="F87" s="3"/>
      <c r="G87" s="3"/>
      <c r="H87" s="3"/>
      <c r="I87" s="3"/>
      <c r="J87" s="3"/>
    </row>
    <row r="88" spans="2:10" ht="14.25">
      <c r="B88" s="3"/>
      <c r="C88" s="3"/>
      <c r="D88" s="3"/>
      <c r="E88" s="3"/>
      <c r="F88" s="3"/>
      <c r="G88" s="3"/>
      <c r="H88" s="3"/>
      <c r="I88" s="3"/>
      <c r="J88" s="3"/>
    </row>
    <row r="89" spans="2:10" ht="14.25">
      <c r="B89" s="3"/>
      <c r="C89" s="3"/>
      <c r="D89" s="3"/>
      <c r="E89" s="3"/>
      <c r="F89" s="3"/>
      <c r="G89" s="3"/>
      <c r="H89" s="3"/>
      <c r="I89" s="3"/>
      <c r="J89" s="3"/>
    </row>
    <row r="90" spans="2:10" ht="14.25">
      <c r="B90" s="3"/>
      <c r="C90" s="3"/>
      <c r="D90" s="3"/>
      <c r="E90" s="3"/>
      <c r="F90" s="3"/>
      <c r="G90" s="3"/>
      <c r="H90" s="3"/>
      <c r="I90" s="3"/>
      <c r="J90" s="3"/>
    </row>
    <row r="91" spans="2:10" ht="14.25">
      <c r="B91" s="3"/>
      <c r="C91" s="3"/>
      <c r="D91" s="3"/>
      <c r="E91" s="3"/>
      <c r="F91" s="3"/>
      <c r="G91" s="3"/>
      <c r="H91" s="3"/>
      <c r="I91" s="3"/>
      <c r="J91" s="3"/>
    </row>
    <row r="92" spans="2:10" ht="14.25">
      <c r="B92" s="3"/>
      <c r="C92" s="3"/>
      <c r="D92" s="3"/>
      <c r="E92" s="3"/>
      <c r="F92" s="3"/>
      <c r="G92" s="3"/>
      <c r="H92" s="3"/>
      <c r="I92" s="3"/>
      <c r="J92" s="3"/>
    </row>
    <row r="93" spans="2:10" ht="14.25">
      <c r="B93" s="3"/>
      <c r="C93" s="3"/>
      <c r="D93" s="3"/>
      <c r="E93" s="3"/>
      <c r="F93" s="3"/>
      <c r="G93" s="3"/>
      <c r="H93" s="3"/>
      <c r="I93" s="3"/>
      <c r="J93" s="3"/>
    </row>
    <row r="94" spans="2:10" ht="14.25">
      <c r="B94" s="3"/>
      <c r="C94" s="3"/>
      <c r="D94" s="3"/>
      <c r="E94" s="3"/>
      <c r="F94" s="3"/>
      <c r="G94" s="3"/>
      <c r="H94" s="3"/>
      <c r="I94" s="3"/>
      <c r="J94" s="3"/>
    </row>
    <row r="95" spans="2:10" ht="14.25">
      <c r="B95" s="3"/>
      <c r="C95" s="3"/>
      <c r="D95" s="3"/>
      <c r="E95" s="3"/>
      <c r="F95" s="3"/>
      <c r="G95" s="3"/>
      <c r="H95" s="3"/>
      <c r="I95" s="3"/>
      <c r="J95" s="3"/>
    </row>
    <row r="96" spans="2:10" ht="14.25">
      <c r="B96" s="3"/>
      <c r="C96" s="3"/>
      <c r="D96" s="3"/>
      <c r="E96" s="3"/>
      <c r="F96" s="3"/>
      <c r="G96" s="3"/>
      <c r="H96" s="3"/>
      <c r="I96" s="3"/>
      <c r="J96" s="3"/>
    </row>
    <row r="97" spans="2:10" ht="14.25">
      <c r="B97" s="3"/>
      <c r="C97" s="3"/>
      <c r="D97" s="3"/>
      <c r="E97" s="3"/>
      <c r="F97" s="3"/>
      <c r="G97" s="3"/>
      <c r="H97" s="3"/>
      <c r="I97" s="3"/>
      <c r="J97" s="3"/>
    </row>
    <row r="98" spans="2:10" ht="14.25">
      <c r="B98" s="3"/>
      <c r="C98" s="3"/>
      <c r="D98" s="3"/>
      <c r="E98" s="3"/>
      <c r="F98" s="3"/>
      <c r="G98" s="3"/>
      <c r="H98" s="3"/>
      <c r="I98" s="3"/>
      <c r="J98" s="3"/>
    </row>
    <row r="99" spans="2:10" ht="14.25">
      <c r="B99" s="3"/>
      <c r="C99" s="3"/>
      <c r="D99" s="3"/>
      <c r="E99" s="3"/>
      <c r="F99" s="3"/>
      <c r="G99" s="3"/>
      <c r="H99" s="3"/>
      <c r="I99" s="3"/>
      <c r="J99" s="3"/>
    </row>
    <row r="100" spans="2:10" ht="14.2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4.2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4.2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4.2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4.2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4.25">
      <c r="B105" s="3"/>
      <c r="C105" s="3"/>
      <c r="D105" s="3"/>
      <c r="E105" s="3"/>
      <c r="F105" s="3"/>
      <c r="G105" s="3"/>
      <c r="H105" s="3"/>
      <c r="I105" s="3"/>
      <c r="J10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28">
      <selection activeCell="O21" sqref="O2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28.7109375" style="0" customWidth="1"/>
    <col min="4" max="4" width="8.421875" style="0" customWidth="1"/>
    <col min="5" max="5" width="8.140625" style="0" customWidth="1"/>
    <col min="6" max="7" width="8.57421875" style="0" customWidth="1"/>
    <col min="8" max="8" width="9.421875" style="0" customWidth="1"/>
    <col min="9" max="9" width="5.140625" style="0" bestFit="1" customWidth="1"/>
    <col min="10" max="10" width="9.140625" style="0" hidden="1" customWidth="1"/>
  </cols>
  <sheetData>
    <row r="1" ht="20.25">
      <c r="A1" s="5" t="s">
        <v>0</v>
      </c>
    </row>
    <row r="2" ht="25.5">
      <c r="A2" s="4" t="s">
        <v>77</v>
      </c>
    </row>
    <row r="3" ht="15.75">
      <c r="A3" s="1" t="s">
        <v>1</v>
      </c>
    </row>
    <row r="4" spans="2:10" ht="15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12</v>
      </c>
    </row>
    <row r="5" spans="2:10" ht="15">
      <c r="B5" s="2">
        <v>1</v>
      </c>
      <c r="C5" s="2" t="s">
        <v>68</v>
      </c>
      <c r="D5" s="2"/>
      <c r="E5" s="2"/>
      <c r="F5" s="2"/>
      <c r="G5" s="2"/>
      <c r="H5" s="2"/>
      <c r="I5" s="2"/>
      <c r="J5" s="2"/>
    </row>
    <row r="6" spans="2:9" ht="14.25">
      <c r="B6" s="3">
        <v>1.1</v>
      </c>
      <c r="C6" s="3" t="s">
        <v>9</v>
      </c>
      <c r="D6" s="9">
        <v>619</v>
      </c>
      <c r="E6" s="3" t="s">
        <v>8</v>
      </c>
      <c r="F6" s="9">
        <f>40*D6</f>
        <v>24760</v>
      </c>
      <c r="G6" s="3" t="s">
        <v>27</v>
      </c>
      <c r="H6" s="13">
        <f>365*F6/10000000</f>
        <v>0.90374</v>
      </c>
      <c r="I6" s="3" t="s">
        <v>69</v>
      </c>
    </row>
    <row r="7" spans="2:9" ht="14.25">
      <c r="B7" s="3"/>
      <c r="C7" s="3" t="s">
        <v>14</v>
      </c>
      <c r="D7" s="9">
        <v>443</v>
      </c>
      <c r="E7" s="3" t="s">
        <v>28</v>
      </c>
      <c r="F7" s="9">
        <f>30*D7</f>
        <v>13290</v>
      </c>
      <c r="G7" s="3" t="s">
        <v>27</v>
      </c>
      <c r="H7" s="13">
        <f>365*F7/10000000</f>
        <v>0.485085</v>
      </c>
      <c r="I7" s="3" t="s">
        <v>69</v>
      </c>
    </row>
    <row r="8" spans="2:9" ht="15">
      <c r="B8" s="3"/>
      <c r="C8" s="2" t="s">
        <v>84</v>
      </c>
      <c r="D8" s="9"/>
      <c r="E8" s="3"/>
      <c r="F8" s="10">
        <f>F6+F7</f>
        <v>38050</v>
      </c>
      <c r="G8" s="2" t="s">
        <v>27</v>
      </c>
      <c r="H8" s="7">
        <f>H6+H7</f>
        <v>1.388825</v>
      </c>
      <c r="I8" s="2" t="s">
        <v>69</v>
      </c>
    </row>
    <row r="9" spans="2:10" ht="14.25">
      <c r="B9" s="3">
        <v>1.2</v>
      </c>
      <c r="C9" s="3" t="s">
        <v>10</v>
      </c>
      <c r="D9" s="9">
        <f>D6*1.333333333</f>
        <v>825.333333127</v>
      </c>
      <c r="E9" s="3" t="s">
        <v>8</v>
      </c>
      <c r="F9" s="9">
        <f>40*D9</f>
        <v>33013.33332508</v>
      </c>
      <c r="G9" s="3" t="s">
        <v>27</v>
      </c>
      <c r="H9" s="13">
        <f>365*F9/10000000</f>
        <v>1.2049866663654198</v>
      </c>
      <c r="I9" s="3" t="s">
        <v>69</v>
      </c>
      <c r="J9" t="s">
        <v>13</v>
      </c>
    </row>
    <row r="10" spans="2:10" ht="14.25">
      <c r="B10" s="3"/>
      <c r="C10" s="3" t="s">
        <v>15</v>
      </c>
      <c r="D10" s="9">
        <f>D7*1.333333333</f>
        <v>590.6666665189999</v>
      </c>
      <c r="E10" s="3" t="s">
        <v>28</v>
      </c>
      <c r="F10" s="9">
        <f>30*D10</f>
        <v>17719.999995569997</v>
      </c>
      <c r="G10" s="3" t="s">
        <v>27</v>
      </c>
      <c r="H10" s="13">
        <f>365*F10/10000000</f>
        <v>0.6467799998383049</v>
      </c>
      <c r="I10" s="3" t="s">
        <v>69</v>
      </c>
      <c r="J10" t="s">
        <v>16</v>
      </c>
    </row>
    <row r="11" spans="2:9" ht="15">
      <c r="B11" s="3"/>
      <c r="C11" s="2" t="s">
        <v>85</v>
      </c>
      <c r="D11" s="3"/>
      <c r="E11" s="3"/>
      <c r="F11" s="10">
        <f>F9+F10</f>
        <v>50733.333320649996</v>
      </c>
      <c r="G11" s="3" t="s">
        <v>27</v>
      </c>
      <c r="H11" s="7">
        <f>H9+H10</f>
        <v>1.8517666662037247</v>
      </c>
      <c r="I11" s="2" t="s">
        <v>69</v>
      </c>
    </row>
    <row r="12" spans="2:9" ht="15">
      <c r="B12" s="2">
        <v>2</v>
      </c>
      <c r="C12" s="2" t="s">
        <v>17</v>
      </c>
      <c r="D12" s="3"/>
      <c r="E12" s="3"/>
      <c r="F12" s="3"/>
      <c r="G12" s="3"/>
      <c r="H12" s="3"/>
      <c r="I12" s="3"/>
    </row>
    <row r="13" spans="2:9" ht="14.25">
      <c r="B13" s="3"/>
      <c r="C13" s="3" t="s">
        <v>19</v>
      </c>
      <c r="D13" s="8">
        <v>218</v>
      </c>
      <c r="E13" s="3" t="s">
        <v>18</v>
      </c>
      <c r="F13" s="3"/>
      <c r="G13" s="3"/>
      <c r="H13" s="6">
        <f>0.25*D13</f>
        <v>54.5</v>
      </c>
      <c r="I13" s="3" t="s">
        <v>69</v>
      </c>
    </row>
    <row r="14" spans="2:9" ht="14.25">
      <c r="B14" s="3"/>
      <c r="C14" s="3" t="s">
        <v>21</v>
      </c>
      <c r="D14" s="8">
        <v>36</v>
      </c>
      <c r="E14" s="3" t="s">
        <v>18</v>
      </c>
      <c r="F14" s="3"/>
      <c r="G14" s="3"/>
      <c r="H14" s="6">
        <f>0.1*D14</f>
        <v>3.6</v>
      </c>
      <c r="I14" s="3" t="s">
        <v>69</v>
      </c>
    </row>
    <row r="15" spans="2:9" ht="14.25">
      <c r="B15" s="3"/>
      <c r="C15" s="3" t="s">
        <v>20</v>
      </c>
      <c r="D15" s="8">
        <v>0</v>
      </c>
      <c r="E15" s="3" t="s">
        <v>18</v>
      </c>
      <c r="F15" s="3"/>
      <c r="G15" s="3"/>
      <c r="H15" s="6">
        <f>0.1*D15</f>
        <v>0</v>
      </c>
      <c r="I15" s="3" t="s">
        <v>69</v>
      </c>
    </row>
    <row r="16" spans="2:9" ht="14.25">
      <c r="B16" s="3"/>
      <c r="C16" s="3" t="s">
        <v>22</v>
      </c>
      <c r="D16" s="8">
        <v>12</v>
      </c>
      <c r="E16" s="3" t="s">
        <v>18</v>
      </c>
      <c r="F16" s="3"/>
      <c r="G16" s="3"/>
      <c r="H16" s="6">
        <f>0.5*D16</f>
        <v>6</v>
      </c>
      <c r="I16" s="3" t="s">
        <v>69</v>
      </c>
    </row>
    <row r="17" spans="2:9" ht="14.25">
      <c r="B17" s="3"/>
      <c r="C17" s="3" t="s">
        <v>23</v>
      </c>
      <c r="D17" s="8">
        <v>44</v>
      </c>
      <c r="E17" s="3" t="s">
        <v>18</v>
      </c>
      <c r="F17" s="3"/>
      <c r="G17" s="3"/>
      <c r="H17" s="6">
        <f>0.1*D17</f>
        <v>4.4</v>
      </c>
      <c r="I17" s="3" t="s">
        <v>69</v>
      </c>
    </row>
    <row r="18" spans="2:9" ht="14.25">
      <c r="B18" s="3"/>
      <c r="C18" s="3" t="s">
        <v>24</v>
      </c>
      <c r="D18" s="8">
        <v>2</v>
      </c>
      <c r="E18" s="3" t="s">
        <v>18</v>
      </c>
      <c r="F18" s="3"/>
      <c r="G18" s="3"/>
      <c r="H18" s="6">
        <f>0.5*D18</f>
        <v>1</v>
      </c>
      <c r="I18" s="3" t="s">
        <v>69</v>
      </c>
    </row>
    <row r="19" spans="2:9" ht="14.25">
      <c r="B19" s="3"/>
      <c r="C19" s="3" t="s">
        <v>25</v>
      </c>
      <c r="D19" s="8">
        <v>2</v>
      </c>
      <c r="E19" s="3" t="s">
        <v>18</v>
      </c>
      <c r="F19" s="3"/>
      <c r="G19" s="3"/>
      <c r="H19" s="6">
        <f>1.2*D19</f>
        <v>2.4</v>
      </c>
      <c r="I19" s="3" t="s">
        <v>69</v>
      </c>
    </row>
    <row r="20" spans="2:9" ht="15">
      <c r="B20" s="3"/>
      <c r="C20" s="2" t="s">
        <v>26</v>
      </c>
      <c r="D20" s="8"/>
      <c r="E20" s="3" t="s">
        <v>18</v>
      </c>
      <c r="F20" s="3"/>
      <c r="G20" s="3"/>
      <c r="H20" s="12">
        <f>SUM(H13:H19)</f>
        <v>71.9</v>
      </c>
      <c r="I20" s="2" t="s">
        <v>69</v>
      </c>
    </row>
    <row r="21" spans="2:9" ht="15">
      <c r="B21" s="3"/>
      <c r="C21" s="2" t="s">
        <v>72</v>
      </c>
      <c r="D21" s="9">
        <v>63</v>
      </c>
      <c r="E21" s="3" t="s">
        <v>30</v>
      </c>
      <c r="F21" s="9">
        <v>10</v>
      </c>
      <c r="G21" s="3" t="s">
        <v>31</v>
      </c>
      <c r="H21" s="12">
        <f>(D21*300*13500+F21*300*22500)/10000000</f>
        <v>32.265</v>
      </c>
      <c r="I21" s="2" t="s">
        <v>69</v>
      </c>
    </row>
    <row r="22" spans="2:9" ht="15">
      <c r="B22" s="3"/>
      <c r="C22" s="2" t="s">
        <v>29</v>
      </c>
      <c r="D22" s="2"/>
      <c r="E22" s="2"/>
      <c r="F22" s="2"/>
      <c r="G22" s="2"/>
      <c r="H22" s="12">
        <f>H20+H11</f>
        <v>73.75176666620374</v>
      </c>
      <c r="I22" s="2" t="s">
        <v>69</v>
      </c>
    </row>
    <row r="23" spans="1:9" ht="15.75">
      <c r="A23" s="1" t="s">
        <v>32</v>
      </c>
      <c r="B23" s="3"/>
      <c r="C23" s="3"/>
      <c r="D23" s="3"/>
      <c r="E23" s="3"/>
      <c r="F23" s="3"/>
      <c r="G23" s="3"/>
      <c r="H23" s="3"/>
      <c r="I23" s="3"/>
    </row>
    <row r="24" spans="2:9" ht="14.25">
      <c r="B24" s="3">
        <v>1.1</v>
      </c>
      <c r="C24" s="3" t="s">
        <v>33</v>
      </c>
      <c r="D24" s="9">
        <v>795</v>
      </c>
      <c r="E24" s="3" t="s">
        <v>34</v>
      </c>
      <c r="F24" s="3" t="s">
        <v>40</v>
      </c>
      <c r="G24" s="14">
        <v>0.5</v>
      </c>
      <c r="H24" s="3" t="s">
        <v>70</v>
      </c>
      <c r="I24" s="3"/>
    </row>
    <row r="25" spans="2:10" ht="14.25">
      <c r="B25" s="3">
        <v>1.2</v>
      </c>
      <c r="C25" s="3" t="s">
        <v>35</v>
      </c>
      <c r="D25" s="6">
        <v>622.47</v>
      </c>
      <c r="E25" s="3" t="s">
        <v>18</v>
      </c>
      <c r="F25" s="3" t="s">
        <v>39</v>
      </c>
      <c r="G25" s="14">
        <v>0.5</v>
      </c>
      <c r="H25" s="3" t="s">
        <v>70</v>
      </c>
      <c r="I25" s="3"/>
      <c r="J25" t="s">
        <v>43</v>
      </c>
    </row>
    <row r="26" spans="2:9" ht="14.25">
      <c r="B26" s="3">
        <v>2.1</v>
      </c>
      <c r="C26" s="3" t="s">
        <v>36</v>
      </c>
      <c r="D26" s="6">
        <f>D24*D25/1000</f>
        <v>494.86365</v>
      </c>
      <c r="E26" s="3" t="s">
        <v>69</v>
      </c>
      <c r="F26" s="3"/>
      <c r="G26" s="3"/>
      <c r="H26" s="3"/>
      <c r="I26" s="3"/>
    </row>
    <row r="27" spans="2:10" ht="14.25">
      <c r="B27" s="3">
        <v>2.2</v>
      </c>
      <c r="C27" s="3" t="s">
        <v>37</v>
      </c>
      <c r="D27" s="11">
        <f>D26*0.4</f>
        <v>197.94546000000003</v>
      </c>
      <c r="E27" s="3" t="s">
        <v>69</v>
      </c>
      <c r="F27" s="3"/>
      <c r="G27" s="3"/>
      <c r="H27" s="3"/>
      <c r="I27" s="3"/>
      <c r="J27" t="s">
        <v>38</v>
      </c>
    </row>
    <row r="28" spans="2:10" ht="14.25">
      <c r="B28" s="3">
        <v>2.3</v>
      </c>
      <c r="C28" s="3" t="s">
        <v>42</v>
      </c>
      <c r="D28" s="11">
        <f>(G24*0.15+G25*0.05)*D26</f>
        <v>49.486365000000006</v>
      </c>
      <c r="E28" s="3" t="s">
        <v>69</v>
      </c>
      <c r="F28" s="3"/>
      <c r="G28" s="3"/>
      <c r="H28" s="3"/>
      <c r="I28" s="3"/>
      <c r="J28" t="s">
        <v>41</v>
      </c>
    </row>
    <row r="29" spans="2:10" ht="14.25">
      <c r="B29" s="3">
        <v>2.4</v>
      </c>
      <c r="C29" s="3" t="s">
        <v>44</v>
      </c>
      <c r="D29" s="6">
        <f>2.5*H29</f>
        <v>3</v>
      </c>
      <c r="E29" s="3" t="s">
        <v>69</v>
      </c>
      <c r="F29" s="3" t="s">
        <v>46</v>
      </c>
      <c r="G29" s="3"/>
      <c r="H29" s="3">
        <v>1.2</v>
      </c>
      <c r="I29" s="3" t="s">
        <v>69</v>
      </c>
      <c r="J29" t="s">
        <v>45</v>
      </c>
    </row>
    <row r="30" spans="2:9" ht="14.25">
      <c r="B30" s="3">
        <v>2.5</v>
      </c>
      <c r="C30" s="3" t="s">
        <v>47</v>
      </c>
      <c r="D30" s="11">
        <f>D26-D27-D28-D29</f>
        <v>244.43182499999998</v>
      </c>
      <c r="E30" s="3" t="s">
        <v>69</v>
      </c>
      <c r="F30" s="3"/>
      <c r="G30" s="3"/>
      <c r="H30" s="3"/>
      <c r="I30" s="3"/>
    </row>
    <row r="31" spans="2:9" ht="15">
      <c r="B31" s="3"/>
      <c r="C31" s="2" t="s">
        <v>48</v>
      </c>
      <c r="D31" s="12">
        <f>D28+D29</f>
        <v>52.486365000000006</v>
      </c>
      <c r="E31" s="2" t="s">
        <v>69</v>
      </c>
      <c r="F31" s="3"/>
      <c r="G31" s="3"/>
      <c r="H31" s="3"/>
      <c r="I31" s="3"/>
    </row>
    <row r="32" spans="2:9" ht="15">
      <c r="B32" s="3"/>
      <c r="C32" s="2" t="s">
        <v>52</v>
      </c>
      <c r="D32" s="12">
        <f>H22-D31</f>
        <v>21.26540166620373</v>
      </c>
      <c r="E32" s="2"/>
      <c r="F32" s="3"/>
      <c r="G32" s="3"/>
      <c r="H32" s="3"/>
      <c r="I32" s="3"/>
    </row>
    <row r="33" spans="1:9" ht="15.75">
      <c r="A33" s="1" t="s">
        <v>49</v>
      </c>
      <c r="B33" s="3"/>
      <c r="C33" s="3"/>
      <c r="D33" s="3"/>
      <c r="E33" s="3"/>
      <c r="F33" s="3"/>
      <c r="G33" s="3"/>
      <c r="H33" s="3"/>
      <c r="I33" s="3"/>
    </row>
    <row r="34" spans="2:9" ht="14.25">
      <c r="B34" s="3">
        <v>1</v>
      </c>
      <c r="C34" s="3" t="s">
        <v>50</v>
      </c>
      <c r="D34" s="11">
        <f>D30/4</f>
        <v>61.107956249999994</v>
      </c>
      <c r="E34" s="3" t="s">
        <v>69</v>
      </c>
      <c r="F34" s="3" t="s">
        <v>51</v>
      </c>
      <c r="G34" s="3"/>
      <c r="H34" s="11">
        <f>D32</f>
        <v>21.26540166620373</v>
      </c>
      <c r="I34" s="3" t="s">
        <v>69</v>
      </c>
    </row>
    <row r="35" spans="2:9" ht="14.25">
      <c r="B35" s="3"/>
      <c r="C35" s="3" t="s">
        <v>53</v>
      </c>
      <c r="D35" s="6">
        <f>H29</f>
        <v>1.2</v>
      </c>
      <c r="E35" s="3" t="s">
        <v>69</v>
      </c>
      <c r="F35" s="3"/>
      <c r="G35" s="3"/>
      <c r="H35" s="3"/>
      <c r="I35" s="3"/>
    </row>
    <row r="36" spans="2:9" ht="15">
      <c r="B36" s="3"/>
      <c r="C36" s="2" t="s">
        <v>54</v>
      </c>
      <c r="D36" s="12">
        <f>D34-D35</f>
        <v>59.90795624999999</v>
      </c>
      <c r="E36" s="2" t="s">
        <v>69</v>
      </c>
      <c r="F36" s="3"/>
      <c r="G36" s="3"/>
      <c r="H36" s="3"/>
      <c r="I36" s="3"/>
    </row>
    <row r="37" spans="2:9" ht="14.25">
      <c r="B37" s="3">
        <v>2</v>
      </c>
      <c r="C37" s="3" t="s">
        <v>55</v>
      </c>
      <c r="D37" s="3"/>
      <c r="E37" s="3"/>
      <c r="F37" s="3"/>
      <c r="G37" s="3"/>
      <c r="H37" s="3"/>
      <c r="I37" s="3"/>
    </row>
    <row r="38" spans="2:9" ht="14.25">
      <c r="B38" s="3">
        <v>2.1</v>
      </c>
      <c r="C38" s="3" t="s">
        <v>76</v>
      </c>
      <c r="D38" s="9">
        <v>4</v>
      </c>
      <c r="E38" s="3" t="s">
        <v>71</v>
      </c>
      <c r="F38" s="6">
        <f>0.18*D38</f>
        <v>0.72</v>
      </c>
      <c r="G38" s="3" t="s">
        <v>69</v>
      </c>
      <c r="H38" s="3"/>
      <c r="I38" s="3"/>
    </row>
    <row r="39" spans="2:9" ht="14.25">
      <c r="B39" s="3">
        <v>2.2</v>
      </c>
      <c r="C39" s="3" t="s">
        <v>57</v>
      </c>
      <c r="D39" s="9">
        <v>6</v>
      </c>
      <c r="E39" s="3" t="s">
        <v>71</v>
      </c>
      <c r="F39" s="6">
        <f>0.36*D39</f>
        <v>2.16</v>
      </c>
      <c r="G39" s="3" t="s">
        <v>69</v>
      </c>
      <c r="H39" s="3"/>
      <c r="I39" s="3"/>
    </row>
    <row r="40" spans="2:9" ht="14.25">
      <c r="B40" s="3">
        <v>2.3</v>
      </c>
      <c r="C40" s="3" t="s">
        <v>58</v>
      </c>
      <c r="D40" s="9">
        <v>10</v>
      </c>
      <c r="E40" s="3" t="s">
        <v>71</v>
      </c>
      <c r="F40" s="6">
        <f>0.1*D40</f>
        <v>1</v>
      </c>
      <c r="G40" s="3" t="s">
        <v>69</v>
      </c>
      <c r="H40" s="3"/>
      <c r="I40" s="3"/>
    </row>
    <row r="41" spans="2:9" ht="14.25">
      <c r="B41" s="3">
        <v>2.4</v>
      </c>
      <c r="C41" s="3" t="s">
        <v>74</v>
      </c>
      <c r="D41" s="9">
        <v>20</v>
      </c>
      <c r="E41" s="3" t="s">
        <v>60</v>
      </c>
      <c r="F41" s="6">
        <f>0.1*D41</f>
        <v>2</v>
      </c>
      <c r="G41" s="3" t="s">
        <v>69</v>
      </c>
      <c r="H41" s="3"/>
      <c r="I41" s="3"/>
    </row>
    <row r="42" spans="2:9" ht="14.25">
      <c r="B42" s="3">
        <v>2.5</v>
      </c>
      <c r="C42" s="3" t="s">
        <v>61</v>
      </c>
      <c r="D42" s="9">
        <v>3000</v>
      </c>
      <c r="E42" s="3" t="s">
        <v>64</v>
      </c>
      <c r="F42" s="6">
        <f>0.00012*D42</f>
        <v>0.36</v>
      </c>
      <c r="G42" s="3" t="s">
        <v>69</v>
      </c>
      <c r="H42" s="3"/>
      <c r="I42" s="3"/>
    </row>
    <row r="43" spans="2:9" ht="14.25">
      <c r="B43" s="3">
        <v>2.6</v>
      </c>
      <c r="C43" s="3" t="s">
        <v>62</v>
      </c>
      <c r="D43" s="9">
        <v>5000</v>
      </c>
      <c r="E43" s="3" t="s">
        <v>64</v>
      </c>
      <c r="F43" s="6">
        <f>0.00012*D43</f>
        <v>0.6</v>
      </c>
      <c r="G43" s="3" t="s">
        <v>69</v>
      </c>
      <c r="H43" s="3"/>
      <c r="I43" s="3"/>
    </row>
    <row r="44" spans="2:9" ht="14.25">
      <c r="B44" s="3">
        <v>2.7</v>
      </c>
      <c r="C44" s="3" t="s">
        <v>63</v>
      </c>
      <c r="D44" s="9">
        <v>60</v>
      </c>
      <c r="E44" s="3" t="s">
        <v>60</v>
      </c>
      <c r="F44" s="6">
        <f>0.125*D44</f>
        <v>7.5</v>
      </c>
      <c r="G44" s="3" t="s">
        <v>69</v>
      </c>
      <c r="H44" s="3"/>
      <c r="I44" s="3"/>
    </row>
    <row r="45" spans="2:9" ht="14.25">
      <c r="B45" s="3">
        <v>2.8</v>
      </c>
      <c r="C45" s="3" t="s">
        <v>65</v>
      </c>
      <c r="D45" s="3"/>
      <c r="E45" s="3"/>
      <c r="F45" s="6"/>
      <c r="G45" s="3" t="s">
        <v>69</v>
      </c>
      <c r="H45" s="3"/>
      <c r="I45" s="3"/>
    </row>
    <row r="46" spans="2:9" ht="15">
      <c r="B46" s="3"/>
      <c r="C46" s="2" t="s">
        <v>73</v>
      </c>
      <c r="D46" s="3"/>
      <c r="E46" s="3"/>
      <c r="F46" s="2">
        <f>SUM(F38:F45)</f>
        <v>14.34</v>
      </c>
      <c r="G46" s="2" t="s">
        <v>69</v>
      </c>
      <c r="H46" s="3"/>
      <c r="I46" s="3"/>
    </row>
    <row r="47" spans="2:9" ht="14.25">
      <c r="B47" s="3"/>
      <c r="C47" s="3"/>
      <c r="D47" s="3"/>
      <c r="E47" s="3" t="s">
        <v>95</v>
      </c>
      <c r="F47" s="19">
        <f>F46/D36</f>
        <v>0.23936720425177252</v>
      </c>
      <c r="G47" s="3" t="s">
        <v>96</v>
      </c>
      <c r="H47" s="3"/>
      <c r="I47" s="3"/>
    </row>
    <row r="48" spans="2:9" ht="14.25">
      <c r="B48" s="3"/>
      <c r="C48" s="3"/>
      <c r="D48" s="3"/>
      <c r="E48" s="3"/>
      <c r="F48" s="3"/>
      <c r="G48" s="3"/>
      <c r="H48" s="3"/>
      <c r="I48" s="3"/>
    </row>
    <row r="49" spans="2:9" ht="14.25">
      <c r="B49" s="3"/>
      <c r="C49" s="3"/>
      <c r="D49" s="3"/>
      <c r="E49" s="3"/>
      <c r="F49" s="3"/>
      <c r="G49" s="3"/>
      <c r="H49" s="3"/>
      <c r="I49" s="3"/>
    </row>
    <row r="50" spans="2:9" ht="14.25">
      <c r="B50" s="3"/>
      <c r="C50" s="3"/>
      <c r="D50" s="3"/>
      <c r="E50" s="3"/>
      <c r="F50" s="3"/>
      <c r="G50" s="3"/>
      <c r="H50" s="3"/>
      <c r="I50" s="3"/>
    </row>
    <row r="51" spans="2:9" ht="14.25">
      <c r="B51" s="3"/>
      <c r="C51" s="3"/>
      <c r="D51" s="3"/>
      <c r="E51" s="3"/>
      <c r="F51" s="3"/>
      <c r="G51" s="3"/>
      <c r="H51" s="3"/>
      <c r="I51" s="3"/>
    </row>
    <row r="52" spans="2:9" ht="14.25">
      <c r="B52" s="3"/>
      <c r="C52" s="3"/>
      <c r="D52" s="3"/>
      <c r="E52" s="3"/>
      <c r="F52" s="3"/>
      <c r="G52" s="3"/>
      <c r="H52" s="3"/>
      <c r="I52" s="3"/>
    </row>
    <row r="53" spans="2:9" ht="14.25">
      <c r="B53" s="3"/>
      <c r="C53" s="3"/>
      <c r="D53" s="3"/>
      <c r="E53" s="3"/>
      <c r="F53" s="3"/>
      <c r="G53" s="3"/>
      <c r="H53" s="3"/>
      <c r="I53" s="3"/>
    </row>
    <row r="54" spans="2:9" ht="14.25">
      <c r="B54" s="3"/>
      <c r="C54" s="3"/>
      <c r="D54" s="3"/>
      <c r="E54" s="3"/>
      <c r="F54" s="3"/>
      <c r="G54" s="3"/>
      <c r="H54" s="3"/>
      <c r="I54" s="3"/>
    </row>
    <row r="55" spans="2:9" ht="14.25">
      <c r="B55" s="3"/>
      <c r="C55" s="3"/>
      <c r="D55" s="3"/>
      <c r="E55" s="3"/>
      <c r="F55" s="3"/>
      <c r="G55" s="3"/>
      <c r="H55" s="3"/>
      <c r="I55" s="3"/>
    </row>
    <row r="56" spans="2:9" ht="14.25">
      <c r="B56" s="3"/>
      <c r="C56" s="3"/>
      <c r="D56" s="3"/>
      <c r="E56" s="3"/>
      <c r="F56" s="3"/>
      <c r="G56" s="3"/>
      <c r="H56" s="3"/>
      <c r="I56" s="3"/>
    </row>
    <row r="57" spans="2:9" ht="14.25">
      <c r="B57" s="3"/>
      <c r="C57" s="3"/>
      <c r="D57" s="3"/>
      <c r="E57" s="3"/>
      <c r="F57" s="3"/>
      <c r="G57" s="3"/>
      <c r="H57" s="3"/>
      <c r="I57" s="3"/>
    </row>
    <row r="58" spans="2:9" ht="14.25">
      <c r="B58" s="3"/>
      <c r="C58" s="3"/>
      <c r="D58" s="3"/>
      <c r="E58" s="3"/>
      <c r="F58" s="3"/>
      <c r="G58" s="3"/>
      <c r="H58" s="3"/>
      <c r="I58" s="3"/>
    </row>
    <row r="59" spans="2:9" ht="14.25">
      <c r="B59" s="3"/>
      <c r="C59" s="3"/>
      <c r="D59" s="3"/>
      <c r="E59" s="3"/>
      <c r="F59" s="3"/>
      <c r="G59" s="3"/>
      <c r="H59" s="3"/>
      <c r="I59" s="3"/>
    </row>
    <row r="60" spans="2:9" ht="14.25">
      <c r="B60" s="3"/>
      <c r="C60" s="3"/>
      <c r="D60" s="3"/>
      <c r="E60" s="3"/>
      <c r="F60" s="3"/>
      <c r="G60" s="3"/>
      <c r="H60" s="3"/>
      <c r="I60" s="3"/>
    </row>
    <row r="61" spans="2:9" ht="14.25">
      <c r="B61" s="3"/>
      <c r="C61" s="3"/>
      <c r="D61" s="3"/>
      <c r="E61" s="3"/>
      <c r="F61" s="3"/>
      <c r="G61" s="3"/>
      <c r="H61" s="3"/>
      <c r="I61" s="3"/>
    </row>
    <row r="62" spans="2:9" ht="14.25">
      <c r="B62" s="3"/>
      <c r="C62" s="3"/>
      <c r="D62" s="3"/>
      <c r="E62" s="3"/>
      <c r="F62" s="3"/>
      <c r="G62" s="3"/>
      <c r="H62" s="3"/>
      <c r="I62" s="3"/>
    </row>
    <row r="63" spans="2:9" ht="14.25">
      <c r="B63" s="3"/>
      <c r="C63" s="3"/>
      <c r="D63" s="3"/>
      <c r="E63" s="3"/>
      <c r="F63" s="3"/>
      <c r="G63" s="3"/>
      <c r="H63" s="3"/>
      <c r="I63" s="3"/>
    </row>
    <row r="64" spans="2:9" ht="14.25">
      <c r="B64" s="3"/>
      <c r="C64" s="3"/>
      <c r="D64" s="3"/>
      <c r="E64" s="3"/>
      <c r="F64" s="3"/>
      <c r="G64" s="3"/>
      <c r="H64" s="3"/>
      <c r="I64" s="3"/>
    </row>
    <row r="65" spans="2:9" ht="14.25">
      <c r="B65" s="3"/>
      <c r="C65" s="3"/>
      <c r="D65" s="3"/>
      <c r="E65" s="3"/>
      <c r="F65" s="3"/>
      <c r="G65" s="3"/>
      <c r="H65" s="3"/>
      <c r="I65" s="3"/>
    </row>
    <row r="66" spans="2:9" ht="14.25">
      <c r="B66" s="3"/>
      <c r="C66" s="3"/>
      <c r="D66" s="3"/>
      <c r="E66" s="3"/>
      <c r="F66" s="3"/>
      <c r="G66" s="3"/>
      <c r="H66" s="3"/>
      <c r="I66" s="3"/>
    </row>
    <row r="67" spans="2:9" ht="14.25">
      <c r="B67" s="3"/>
      <c r="C67" s="3"/>
      <c r="D67" s="3"/>
      <c r="E67" s="3"/>
      <c r="F67" s="3"/>
      <c r="G67" s="3"/>
      <c r="H67" s="3"/>
      <c r="I67" s="3"/>
    </row>
    <row r="68" spans="2:9" ht="14.25">
      <c r="B68" s="3"/>
      <c r="C68" s="3"/>
      <c r="D68" s="3"/>
      <c r="E68" s="3"/>
      <c r="F68" s="3"/>
      <c r="G68" s="3"/>
      <c r="H68" s="3"/>
      <c r="I68" s="3"/>
    </row>
    <row r="69" spans="2:9" ht="14.25">
      <c r="B69" s="3"/>
      <c r="C69" s="3"/>
      <c r="D69" s="3"/>
      <c r="E69" s="3"/>
      <c r="F69" s="3"/>
      <c r="G69" s="3"/>
      <c r="H69" s="3"/>
      <c r="I69" s="3"/>
    </row>
    <row r="70" spans="2:9" ht="14.25">
      <c r="B70" s="3"/>
      <c r="C70" s="3"/>
      <c r="D70" s="3"/>
      <c r="E70" s="3"/>
      <c r="F70" s="3"/>
      <c r="G70" s="3"/>
      <c r="H70" s="3"/>
      <c r="I70" s="3"/>
    </row>
    <row r="71" spans="2:9" ht="14.25">
      <c r="B71" s="3"/>
      <c r="C71" s="3"/>
      <c r="D71" s="3"/>
      <c r="E71" s="3"/>
      <c r="F71" s="3"/>
      <c r="G71" s="3"/>
      <c r="H71" s="3"/>
      <c r="I71" s="3"/>
    </row>
    <row r="72" spans="2:9" ht="14.25">
      <c r="B72" s="3"/>
      <c r="C72" s="3"/>
      <c r="D72" s="3"/>
      <c r="E72" s="3"/>
      <c r="F72" s="3"/>
      <c r="G72" s="3"/>
      <c r="H72" s="3"/>
      <c r="I72" s="3"/>
    </row>
    <row r="73" spans="2:9" ht="14.25">
      <c r="B73" s="3"/>
      <c r="C73" s="3"/>
      <c r="D73" s="3"/>
      <c r="E73" s="3"/>
      <c r="F73" s="3"/>
      <c r="G73" s="3"/>
      <c r="H73" s="3"/>
      <c r="I73" s="3"/>
    </row>
    <row r="74" spans="2:9" ht="14.25">
      <c r="B74" s="3"/>
      <c r="C74" s="3"/>
      <c r="D74" s="3"/>
      <c r="E74" s="3"/>
      <c r="F74" s="3"/>
      <c r="G74" s="3"/>
      <c r="H74" s="3"/>
      <c r="I74" s="3"/>
    </row>
    <row r="75" spans="2:9" ht="14.25">
      <c r="B75" s="3"/>
      <c r="C75" s="3"/>
      <c r="D75" s="3"/>
      <c r="E75" s="3"/>
      <c r="F75" s="3"/>
      <c r="G75" s="3"/>
      <c r="H75" s="3"/>
      <c r="I75" s="3"/>
    </row>
    <row r="76" spans="2:9" ht="14.25">
      <c r="B76" s="3"/>
      <c r="C76" s="3"/>
      <c r="D76" s="3"/>
      <c r="E76" s="3"/>
      <c r="F76" s="3"/>
      <c r="G76" s="3"/>
      <c r="H76" s="3"/>
      <c r="I76" s="3"/>
    </row>
    <row r="77" spans="2:9" ht="14.25">
      <c r="B77" s="3"/>
      <c r="C77" s="3"/>
      <c r="D77" s="3"/>
      <c r="E77" s="3"/>
      <c r="F77" s="3"/>
      <c r="G77" s="3"/>
      <c r="H77" s="3"/>
      <c r="I77" s="3"/>
    </row>
    <row r="78" spans="2:9" ht="14.25">
      <c r="B78" s="3"/>
      <c r="C78" s="3"/>
      <c r="D78" s="3"/>
      <c r="E78" s="3"/>
      <c r="F78" s="3"/>
      <c r="G78" s="3"/>
      <c r="H78" s="3"/>
      <c r="I78" s="3"/>
    </row>
    <row r="79" spans="2:9" ht="14.25">
      <c r="B79" s="3"/>
      <c r="C79" s="3"/>
      <c r="D79" s="3"/>
      <c r="E79" s="3"/>
      <c r="F79" s="3"/>
      <c r="G79" s="3"/>
      <c r="H79" s="3"/>
      <c r="I79" s="3"/>
    </row>
    <row r="80" spans="2:9" ht="14.25">
      <c r="B80" s="3"/>
      <c r="C80" s="3"/>
      <c r="D80" s="3"/>
      <c r="E80" s="3"/>
      <c r="F80" s="3"/>
      <c r="G80" s="3"/>
      <c r="H80" s="3"/>
      <c r="I80" s="3"/>
    </row>
    <row r="81" spans="2:9" ht="14.25">
      <c r="B81" s="3"/>
      <c r="C81" s="3"/>
      <c r="D81" s="3"/>
      <c r="E81" s="3"/>
      <c r="F81" s="3"/>
      <c r="G81" s="3"/>
      <c r="H81" s="3"/>
      <c r="I81" s="3"/>
    </row>
    <row r="82" spans="2:9" ht="14.25">
      <c r="B82" s="3"/>
      <c r="C82" s="3"/>
      <c r="D82" s="3"/>
      <c r="E82" s="3"/>
      <c r="F82" s="3"/>
      <c r="G82" s="3"/>
      <c r="H82" s="3"/>
      <c r="I82" s="3"/>
    </row>
    <row r="83" spans="2:9" ht="14.25">
      <c r="B83" s="3"/>
      <c r="C83" s="3"/>
      <c r="D83" s="3"/>
      <c r="E83" s="3"/>
      <c r="F83" s="3"/>
      <c r="G83" s="3"/>
      <c r="H83" s="3"/>
      <c r="I83" s="3"/>
    </row>
    <row r="84" spans="2:9" ht="14.25">
      <c r="B84" s="3"/>
      <c r="C84" s="3"/>
      <c r="D84" s="3"/>
      <c r="E84" s="3"/>
      <c r="F84" s="3"/>
      <c r="G84" s="3"/>
      <c r="H84" s="3"/>
      <c r="I84" s="3"/>
    </row>
    <row r="85" spans="2:9" ht="14.25">
      <c r="B85" s="3"/>
      <c r="C85" s="3"/>
      <c r="D85" s="3"/>
      <c r="E85" s="3"/>
      <c r="F85" s="3"/>
      <c r="G85" s="3"/>
      <c r="H85" s="3"/>
      <c r="I85" s="3"/>
    </row>
    <row r="86" spans="2:9" ht="14.25">
      <c r="B86" s="3"/>
      <c r="C86" s="3"/>
      <c r="D86" s="3"/>
      <c r="E86" s="3"/>
      <c r="F86" s="3"/>
      <c r="G86" s="3"/>
      <c r="H86" s="3"/>
      <c r="I86" s="3"/>
    </row>
    <row r="87" spans="2:9" ht="14.25">
      <c r="B87" s="3"/>
      <c r="C87" s="3"/>
      <c r="D87" s="3"/>
      <c r="E87" s="3"/>
      <c r="F87" s="3"/>
      <c r="G87" s="3"/>
      <c r="H87" s="3"/>
      <c r="I87" s="3"/>
    </row>
    <row r="88" spans="2:9" ht="14.25">
      <c r="B88" s="3"/>
      <c r="C88" s="3"/>
      <c r="D88" s="3"/>
      <c r="E88" s="3"/>
      <c r="F88" s="3"/>
      <c r="G88" s="3"/>
      <c r="H88" s="3"/>
      <c r="I88" s="3"/>
    </row>
    <row r="89" spans="2:9" ht="14.25">
      <c r="B89" s="3"/>
      <c r="C89" s="3"/>
      <c r="D89" s="3"/>
      <c r="E89" s="3"/>
      <c r="F89" s="3"/>
      <c r="G89" s="3"/>
      <c r="H89" s="3"/>
      <c r="I89" s="3"/>
    </row>
    <row r="90" spans="2:9" ht="14.25">
      <c r="B90" s="3"/>
      <c r="C90" s="3"/>
      <c r="D90" s="3"/>
      <c r="E90" s="3"/>
      <c r="F90" s="3"/>
      <c r="G90" s="3"/>
      <c r="H90" s="3"/>
      <c r="I90" s="3"/>
    </row>
    <row r="91" spans="2:9" ht="14.25">
      <c r="B91" s="3"/>
      <c r="C91" s="3"/>
      <c r="D91" s="3"/>
      <c r="E91" s="3"/>
      <c r="F91" s="3"/>
      <c r="G91" s="3"/>
      <c r="H91" s="3"/>
      <c r="I91" s="3"/>
    </row>
    <row r="92" spans="2:9" ht="14.25">
      <c r="B92" s="3"/>
      <c r="C92" s="3"/>
      <c r="D92" s="3"/>
      <c r="E92" s="3"/>
      <c r="F92" s="3"/>
      <c r="G92" s="3"/>
      <c r="H92" s="3"/>
      <c r="I92" s="3"/>
    </row>
    <row r="93" spans="2:9" ht="14.25">
      <c r="B93" s="3"/>
      <c r="C93" s="3"/>
      <c r="D93" s="3"/>
      <c r="E93" s="3"/>
      <c r="F93" s="3"/>
      <c r="G93" s="3"/>
      <c r="H93" s="3"/>
      <c r="I93" s="3"/>
    </row>
    <row r="94" spans="2:9" ht="14.25">
      <c r="B94" s="3"/>
      <c r="C94" s="3"/>
      <c r="D94" s="3"/>
      <c r="E94" s="3"/>
      <c r="F94" s="3"/>
      <c r="G94" s="3"/>
      <c r="H94" s="3"/>
      <c r="I94" s="3"/>
    </row>
    <row r="95" spans="2:9" ht="14.25">
      <c r="B95" s="3"/>
      <c r="C95" s="3"/>
      <c r="D95" s="3"/>
      <c r="E95" s="3"/>
      <c r="F95" s="3"/>
      <c r="G95" s="3"/>
      <c r="H95" s="3"/>
      <c r="I95" s="3"/>
    </row>
    <row r="96" spans="2:9" ht="14.25">
      <c r="B96" s="3"/>
      <c r="C96" s="3"/>
      <c r="D96" s="3"/>
      <c r="E96" s="3"/>
      <c r="F96" s="3"/>
      <c r="G96" s="3"/>
      <c r="H96" s="3"/>
      <c r="I96" s="3"/>
    </row>
    <row r="97" spans="2:9" ht="14.25">
      <c r="B97" s="3"/>
      <c r="C97" s="3"/>
      <c r="D97" s="3"/>
      <c r="E97" s="3"/>
      <c r="F97" s="3"/>
      <c r="G97" s="3"/>
      <c r="H97" s="3"/>
      <c r="I97" s="3"/>
    </row>
    <row r="98" spans="2:9" ht="14.25">
      <c r="B98" s="3"/>
      <c r="C98" s="3"/>
      <c r="D98" s="3"/>
      <c r="E98" s="3"/>
      <c r="F98" s="3"/>
      <c r="G98" s="3"/>
      <c r="H98" s="3"/>
      <c r="I98" s="3"/>
    </row>
    <row r="99" spans="2:9" ht="14.25">
      <c r="B99" s="3"/>
      <c r="C99" s="3"/>
      <c r="D99" s="3"/>
      <c r="E99" s="3"/>
      <c r="F99" s="3"/>
      <c r="G99" s="3"/>
      <c r="H99" s="3"/>
      <c r="I99" s="3"/>
    </row>
    <row r="100" spans="2:9" ht="14.25">
      <c r="B100" s="3"/>
      <c r="C100" s="3"/>
      <c r="D100" s="3"/>
      <c r="E100" s="3"/>
      <c r="F100" s="3"/>
      <c r="G100" s="3"/>
      <c r="H100" s="3"/>
      <c r="I100" s="3"/>
    </row>
    <row r="101" spans="2:9" ht="14.25">
      <c r="B101" s="3"/>
      <c r="C101" s="3"/>
      <c r="D101" s="3"/>
      <c r="E101" s="3"/>
      <c r="F101" s="3"/>
      <c r="G101" s="3"/>
      <c r="H101" s="3"/>
      <c r="I101" s="3"/>
    </row>
    <row r="102" spans="2:9" ht="14.25">
      <c r="B102" s="3"/>
      <c r="C102" s="3"/>
      <c r="D102" s="3"/>
      <c r="E102" s="3"/>
      <c r="F102" s="3"/>
      <c r="G102" s="3"/>
      <c r="H102" s="3"/>
      <c r="I102" s="3"/>
    </row>
    <row r="103" spans="2:9" ht="14.25">
      <c r="B103" s="3"/>
      <c r="C103" s="3"/>
      <c r="D103" s="3"/>
      <c r="E103" s="3"/>
      <c r="F103" s="3"/>
      <c r="G103" s="3"/>
      <c r="H103" s="3"/>
      <c r="I103" s="3"/>
    </row>
    <row r="104" spans="2:9" ht="14.25">
      <c r="B104" s="3"/>
      <c r="C104" s="3"/>
      <c r="D104" s="3"/>
      <c r="E104" s="3"/>
      <c r="F104" s="3"/>
      <c r="G104" s="3"/>
      <c r="H104" s="3"/>
      <c r="I10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25">
      <selection activeCell="O21" sqref="O21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28.7109375" style="0" customWidth="1"/>
    <col min="4" max="4" width="10.421875" style="0" bestFit="1" customWidth="1"/>
    <col min="5" max="5" width="7.8515625" style="0" customWidth="1"/>
    <col min="6" max="6" width="10.28125" style="0" customWidth="1"/>
    <col min="7" max="7" width="6.8515625" style="0" customWidth="1"/>
    <col min="8" max="8" width="9.00390625" style="0" customWidth="1"/>
    <col min="9" max="9" width="5.140625" style="0" bestFit="1" customWidth="1"/>
    <col min="10" max="10" width="5.57421875" style="0" customWidth="1"/>
    <col min="11" max="11" width="9.140625" style="0" hidden="1" customWidth="1"/>
  </cols>
  <sheetData>
    <row r="1" ht="20.25">
      <c r="A1" s="5" t="s">
        <v>0</v>
      </c>
    </row>
    <row r="2" ht="25.5">
      <c r="A2" s="4" t="s">
        <v>78</v>
      </c>
    </row>
    <row r="3" ht="15.75">
      <c r="A3" s="1" t="s">
        <v>1</v>
      </c>
    </row>
    <row r="4" spans="2:11" ht="15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11</v>
      </c>
      <c r="K4" s="2" t="s">
        <v>12</v>
      </c>
    </row>
    <row r="5" spans="2:11" ht="15">
      <c r="B5" s="2">
        <v>1</v>
      </c>
      <c r="C5" s="2" t="s">
        <v>68</v>
      </c>
      <c r="D5" s="2"/>
      <c r="E5" s="2"/>
      <c r="F5" s="2"/>
      <c r="G5" s="2"/>
      <c r="H5" s="2"/>
      <c r="I5" s="2"/>
      <c r="J5" s="2"/>
      <c r="K5" s="2"/>
    </row>
    <row r="6" spans="2:10" ht="14.25">
      <c r="B6" s="3">
        <v>1.1</v>
      </c>
      <c r="C6" s="3" t="s">
        <v>9</v>
      </c>
      <c r="D6" s="9">
        <v>2600</v>
      </c>
      <c r="E6" s="3" t="s">
        <v>8</v>
      </c>
      <c r="F6" s="9">
        <f>40*D6</f>
        <v>104000</v>
      </c>
      <c r="G6" s="3" t="s">
        <v>27</v>
      </c>
      <c r="H6" s="13">
        <f>365*F6/10000000</f>
        <v>3.796</v>
      </c>
      <c r="I6" s="3" t="s">
        <v>69</v>
      </c>
      <c r="J6" s="3">
        <v>2005</v>
      </c>
    </row>
    <row r="7" spans="2:10" ht="14.25">
      <c r="B7" s="3"/>
      <c r="C7" s="3" t="s">
        <v>14</v>
      </c>
      <c r="D7" s="9">
        <v>2500</v>
      </c>
      <c r="E7" s="3" t="s">
        <v>28</v>
      </c>
      <c r="F7" s="9">
        <f>30*D7</f>
        <v>75000</v>
      </c>
      <c r="G7" s="3" t="s">
        <v>27</v>
      </c>
      <c r="H7" s="13">
        <f>365*F7/10000000</f>
        <v>2.7375</v>
      </c>
      <c r="I7" s="3" t="s">
        <v>69</v>
      </c>
      <c r="J7" s="3">
        <v>2005</v>
      </c>
    </row>
    <row r="8" spans="2:9" ht="15">
      <c r="B8" s="3"/>
      <c r="C8" s="2" t="s">
        <v>81</v>
      </c>
      <c r="D8" s="9"/>
      <c r="E8" s="3"/>
      <c r="F8" s="10">
        <f>F6+F7</f>
        <v>179000</v>
      </c>
      <c r="G8" s="2" t="s">
        <v>27</v>
      </c>
      <c r="H8" s="7">
        <f>H6+H7</f>
        <v>6.5335</v>
      </c>
      <c r="I8" s="2" t="s">
        <v>69</v>
      </c>
    </row>
    <row r="9" spans="2:11" ht="14.25">
      <c r="B9" s="3">
        <v>1.2</v>
      </c>
      <c r="C9" s="3" t="s">
        <v>10</v>
      </c>
      <c r="D9" s="9">
        <f>D6*1.333333333</f>
        <v>3466.6666658</v>
      </c>
      <c r="E9" s="3" t="s">
        <v>8</v>
      </c>
      <c r="F9" s="9">
        <f>40*D9</f>
        <v>138666.666632</v>
      </c>
      <c r="G9" s="3" t="s">
        <v>27</v>
      </c>
      <c r="H9" s="13">
        <f>365*F9/10000000</f>
        <v>5.061333332068</v>
      </c>
      <c r="I9" s="3" t="s">
        <v>69</v>
      </c>
      <c r="J9" s="3">
        <v>2020</v>
      </c>
      <c r="K9" t="s">
        <v>13</v>
      </c>
    </row>
    <row r="10" spans="2:11" ht="14.25">
      <c r="B10" s="3"/>
      <c r="C10" s="3" t="s">
        <v>15</v>
      </c>
      <c r="D10" s="9">
        <f>D7*1.333333333</f>
        <v>3333.3333325</v>
      </c>
      <c r="E10" s="3" t="s">
        <v>28</v>
      </c>
      <c r="F10" s="9">
        <f>30*D10</f>
        <v>99999.999975</v>
      </c>
      <c r="G10" s="3" t="s">
        <v>27</v>
      </c>
      <c r="H10" s="13">
        <f>365*F10/10000000</f>
        <v>3.6499999990874996</v>
      </c>
      <c r="I10" s="3" t="s">
        <v>69</v>
      </c>
      <c r="J10" s="3">
        <v>2020</v>
      </c>
      <c r="K10" t="s">
        <v>16</v>
      </c>
    </row>
    <row r="11" spans="2:10" ht="15">
      <c r="B11" s="3"/>
      <c r="C11" s="2" t="s">
        <v>82</v>
      </c>
      <c r="D11" s="3"/>
      <c r="E11" s="3"/>
      <c r="F11" s="10">
        <f>F9+F10</f>
        <v>238666.666607</v>
      </c>
      <c r="G11" s="3" t="s">
        <v>27</v>
      </c>
      <c r="H11" s="7">
        <f>H9+H10</f>
        <v>8.7113333311555</v>
      </c>
      <c r="I11" s="2" t="s">
        <v>69</v>
      </c>
      <c r="J11" s="3"/>
    </row>
    <row r="12" spans="2:10" ht="15">
      <c r="B12" s="2">
        <v>2</v>
      </c>
      <c r="C12" s="2" t="s">
        <v>17</v>
      </c>
      <c r="D12" s="3"/>
      <c r="E12" s="3"/>
      <c r="F12" s="3"/>
      <c r="G12" s="3"/>
      <c r="H12" s="3"/>
      <c r="I12" s="3"/>
      <c r="J12" s="3"/>
    </row>
    <row r="13" spans="2:10" ht="14.25">
      <c r="B13" s="3"/>
      <c r="C13" s="3" t="s">
        <v>19</v>
      </c>
      <c r="D13" s="8">
        <v>320</v>
      </c>
      <c r="E13" s="3" t="s">
        <v>18</v>
      </c>
      <c r="F13" s="3"/>
      <c r="G13" s="3"/>
      <c r="H13" s="6">
        <f>0.25*D13</f>
        <v>80</v>
      </c>
      <c r="I13" s="3" t="s">
        <v>69</v>
      </c>
      <c r="J13" s="3"/>
    </row>
    <row r="14" spans="2:10" ht="14.25">
      <c r="B14" s="3"/>
      <c r="C14" s="3" t="s">
        <v>21</v>
      </c>
      <c r="D14" s="8">
        <v>80</v>
      </c>
      <c r="E14" s="3" t="s">
        <v>18</v>
      </c>
      <c r="F14" s="3"/>
      <c r="G14" s="3"/>
      <c r="H14" s="6">
        <f>0.1*D14</f>
        <v>8</v>
      </c>
      <c r="I14" s="3" t="s">
        <v>69</v>
      </c>
      <c r="J14" s="3"/>
    </row>
    <row r="15" spans="2:10" ht="14.25">
      <c r="B15" s="3"/>
      <c r="C15" s="3" t="s">
        <v>20</v>
      </c>
      <c r="D15" s="8">
        <v>0</v>
      </c>
      <c r="E15" s="3" t="s">
        <v>18</v>
      </c>
      <c r="F15" s="3"/>
      <c r="G15" s="3"/>
      <c r="H15" s="6">
        <f>0.1*D15</f>
        <v>0</v>
      </c>
      <c r="I15" s="3" t="s">
        <v>69</v>
      </c>
      <c r="J15" s="3"/>
    </row>
    <row r="16" spans="2:10" ht="14.25">
      <c r="B16" s="3"/>
      <c r="C16" s="3" t="s">
        <v>22</v>
      </c>
      <c r="D16" s="8">
        <v>40</v>
      </c>
      <c r="E16" s="3" t="s">
        <v>18</v>
      </c>
      <c r="F16" s="3"/>
      <c r="G16" s="3"/>
      <c r="H16" s="6">
        <f>0.5*D16</f>
        <v>20</v>
      </c>
      <c r="I16" s="3" t="s">
        <v>69</v>
      </c>
      <c r="J16" s="3"/>
    </row>
    <row r="17" spans="2:10" ht="14.25">
      <c r="B17" s="3"/>
      <c r="C17" s="3" t="s">
        <v>23</v>
      </c>
      <c r="D17" s="8">
        <v>200</v>
      </c>
      <c r="E17" s="3" t="s">
        <v>18</v>
      </c>
      <c r="F17" s="3"/>
      <c r="G17" s="3"/>
      <c r="H17" s="6">
        <f>0.1*D17</f>
        <v>20</v>
      </c>
      <c r="I17" s="3" t="s">
        <v>69</v>
      </c>
      <c r="J17" s="3"/>
    </row>
    <row r="18" spans="2:10" ht="14.25">
      <c r="B18" s="3"/>
      <c r="C18" s="3" t="s">
        <v>24</v>
      </c>
      <c r="D18" s="8">
        <v>10</v>
      </c>
      <c r="E18" s="3" t="s">
        <v>18</v>
      </c>
      <c r="F18" s="3"/>
      <c r="G18" s="3"/>
      <c r="H18" s="6">
        <f>0.5*D18</f>
        <v>5</v>
      </c>
      <c r="I18" s="3" t="s">
        <v>69</v>
      </c>
      <c r="J18" s="3"/>
    </row>
    <row r="19" spans="2:10" ht="14.25">
      <c r="B19" s="3"/>
      <c r="C19" s="3" t="s">
        <v>25</v>
      </c>
      <c r="D19" s="8">
        <v>10</v>
      </c>
      <c r="E19" s="3" t="s">
        <v>18</v>
      </c>
      <c r="F19" s="3"/>
      <c r="G19" s="3"/>
      <c r="H19" s="6">
        <f>1.2*D19</f>
        <v>12</v>
      </c>
      <c r="I19" s="3" t="s">
        <v>69</v>
      </c>
      <c r="J19" s="3"/>
    </row>
    <row r="20" spans="2:10" ht="15">
      <c r="B20" s="3"/>
      <c r="C20" s="2" t="s">
        <v>26</v>
      </c>
      <c r="D20" s="8">
        <f>SUM(D13:D19)</f>
        <v>660</v>
      </c>
      <c r="E20" s="3" t="s">
        <v>18</v>
      </c>
      <c r="F20" s="3"/>
      <c r="G20" s="3"/>
      <c r="H20" s="12">
        <f>SUM(H13:H19)</f>
        <v>145</v>
      </c>
      <c r="I20" s="2" t="s">
        <v>69</v>
      </c>
      <c r="J20" s="3"/>
    </row>
    <row r="21" spans="2:10" ht="15">
      <c r="B21" s="3"/>
      <c r="C21" s="2" t="s">
        <v>72</v>
      </c>
      <c r="D21" s="9">
        <v>125</v>
      </c>
      <c r="E21" s="3" t="s">
        <v>30</v>
      </c>
      <c r="F21" s="9">
        <v>1</v>
      </c>
      <c r="G21" s="3" t="s">
        <v>31</v>
      </c>
      <c r="H21" s="12">
        <f>(D21*300*13500+F21*300*22500)/10000000</f>
        <v>51.3</v>
      </c>
      <c r="I21" s="2" t="s">
        <v>69</v>
      </c>
      <c r="J21" s="3"/>
    </row>
    <row r="22" spans="2:10" ht="15">
      <c r="B22" s="3"/>
      <c r="C22" s="2" t="s">
        <v>29</v>
      </c>
      <c r="D22" s="2"/>
      <c r="E22" s="2"/>
      <c r="F22" s="2"/>
      <c r="G22" s="2"/>
      <c r="H22" s="12">
        <f>H20+H11</f>
        <v>153.7113333311555</v>
      </c>
      <c r="I22" s="2" t="s">
        <v>69</v>
      </c>
      <c r="J22" s="3"/>
    </row>
    <row r="23" spans="1:10" ht="15.75">
      <c r="A23" s="1" t="s">
        <v>32</v>
      </c>
      <c r="B23" s="3"/>
      <c r="C23" s="3"/>
      <c r="D23" s="3"/>
      <c r="E23" s="3"/>
      <c r="F23" s="3"/>
      <c r="G23" s="3"/>
      <c r="H23" s="3"/>
      <c r="I23" s="3"/>
      <c r="J23" s="3"/>
    </row>
    <row r="24" spans="2:10" ht="14.25">
      <c r="B24" s="3">
        <v>1.1</v>
      </c>
      <c r="C24" s="3" t="s">
        <v>33</v>
      </c>
      <c r="D24" s="9">
        <v>795</v>
      </c>
      <c r="E24" s="3" t="s">
        <v>34</v>
      </c>
      <c r="F24" s="3" t="s">
        <v>40</v>
      </c>
      <c r="G24" s="14">
        <v>0.35</v>
      </c>
      <c r="H24" s="3" t="s">
        <v>70</v>
      </c>
      <c r="I24" s="3"/>
      <c r="J24" s="3"/>
    </row>
    <row r="25" spans="2:11" ht="14.25">
      <c r="B25" s="3">
        <v>1.2</v>
      </c>
      <c r="C25" s="3" t="s">
        <v>35</v>
      </c>
      <c r="D25" s="6">
        <v>1154.14</v>
      </c>
      <c r="E25" s="3" t="s">
        <v>18</v>
      </c>
      <c r="F25" s="3" t="s">
        <v>39</v>
      </c>
      <c r="G25" s="14">
        <v>0.65</v>
      </c>
      <c r="H25" s="3" t="s">
        <v>70</v>
      </c>
      <c r="I25" s="3"/>
      <c r="J25" s="3"/>
      <c r="K25" t="s">
        <v>43</v>
      </c>
    </row>
    <row r="26" spans="2:10" ht="14.25">
      <c r="B26" s="3">
        <v>2.1</v>
      </c>
      <c r="C26" s="3" t="s">
        <v>36</v>
      </c>
      <c r="D26" s="6">
        <f>D24*D25/1000</f>
        <v>917.5413000000001</v>
      </c>
      <c r="E26" s="3" t="s">
        <v>69</v>
      </c>
      <c r="F26" s="3"/>
      <c r="G26" s="3"/>
      <c r="H26" s="3"/>
      <c r="I26" s="3"/>
      <c r="J26" s="3"/>
    </row>
    <row r="27" spans="2:11" ht="14.25">
      <c r="B27" s="3">
        <v>2.2</v>
      </c>
      <c r="C27" s="3" t="s">
        <v>37</v>
      </c>
      <c r="D27" s="11">
        <f>D26*0.4</f>
        <v>367.01652000000007</v>
      </c>
      <c r="E27" s="3" t="s">
        <v>69</v>
      </c>
      <c r="F27" s="3"/>
      <c r="G27" s="3"/>
      <c r="H27" s="3"/>
      <c r="I27" s="3"/>
      <c r="J27" s="3"/>
      <c r="K27" t="s">
        <v>38</v>
      </c>
    </row>
    <row r="28" spans="2:11" ht="14.25">
      <c r="B28" s="3">
        <v>2.3</v>
      </c>
      <c r="C28" s="3" t="s">
        <v>42</v>
      </c>
      <c r="D28" s="11">
        <f>(G24*0.15+G25*0.05)*D26</f>
        <v>77.9910105</v>
      </c>
      <c r="E28" s="3" t="s">
        <v>69</v>
      </c>
      <c r="F28" s="3"/>
      <c r="G28" s="3"/>
      <c r="H28" s="3"/>
      <c r="I28" s="3"/>
      <c r="J28" s="3"/>
      <c r="K28" t="s">
        <v>41</v>
      </c>
    </row>
    <row r="29" spans="2:11" ht="14.25">
      <c r="B29" s="3">
        <v>2.4</v>
      </c>
      <c r="C29" s="3" t="s">
        <v>44</v>
      </c>
      <c r="D29" s="6">
        <f>2.5*H29</f>
        <v>94</v>
      </c>
      <c r="E29" s="3" t="s">
        <v>69</v>
      </c>
      <c r="F29" s="3" t="s">
        <v>46</v>
      </c>
      <c r="G29" s="3"/>
      <c r="H29" s="3">
        <v>37.6</v>
      </c>
      <c r="I29" s="3" t="s">
        <v>69</v>
      </c>
      <c r="J29" s="3"/>
      <c r="K29" t="s">
        <v>45</v>
      </c>
    </row>
    <row r="30" spans="2:10" ht="14.25">
      <c r="B30" s="3">
        <v>2.5</v>
      </c>
      <c r="C30" s="3" t="s">
        <v>47</v>
      </c>
      <c r="D30" s="11">
        <f>D26-D27-D28-D29</f>
        <v>378.53376949999995</v>
      </c>
      <c r="E30" s="3" t="s">
        <v>69</v>
      </c>
      <c r="F30" s="3"/>
      <c r="G30" s="3"/>
      <c r="H30" s="3"/>
      <c r="I30" s="3"/>
      <c r="J30" s="3"/>
    </row>
    <row r="31" spans="2:10" ht="15">
      <c r="B31" s="3"/>
      <c r="C31" s="2" t="s">
        <v>48</v>
      </c>
      <c r="D31" s="12">
        <f>D28+D29</f>
        <v>171.99101050000002</v>
      </c>
      <c r="E31" s="2" t="s">
        <v>69</v>
      </c>
      <c r="F31" s="3"/>
      <c r="G31" s="3"/>
      <c r="H31" s="3"/>
      <c r="I31" s="3"/>
      <c r="J31" s="3"/>
    </row>
    <row r="32" spans="2:10" ht="15">
      <c r="B32" s="3"/>
      <c r="C32" s="2" t="s">
        <v>52</v>
      </c>
      <c r="D32" s="12">
        <f>H22-D31</f>
        <v>-18.27967716884453</v>
      </c>
      <c r="E32" s="2" t="s">
        <v>69</v>
      </c>
      <c r="F32" s="15"/>
      <c r="G32" s="3"/>
      <c r="H32" s="3"/>
      <c r="I32" s="3"/>
      <c r="J32" s="3"/>
    </row>
    <row r="33" spans="1:10" ht="15.75">
      <c r="A33" s="1" t="s">
        <v>49</v>
      </c>
      <c r="B33" s="3"/>
      <c r="C33" s="3"/>
      <c r="D33" s="3"/>
      <c r="E33" s="3"/>
      <c r="F33" s="3"/>
      <c r="G33" s="3"/>
      <c r="H33" s="3"/>
      <c r="I33" s="3"/>
      <c r="J33" s="3"/>
    </row>
    <row r="34" spans="2:10" ht="14.25">
      <c r="B34" s="3">
        <v>1</v>
      </c>
      <c r="C34" s="3" t="s">
        <v>50</v>
      </c>
      <c r="D34" s="11">
        <f>D30/4</f>
        <v>94.63344237499999</v>
      </c>
      <c r="E34" s="3" t="s">
        <v>69</v>
      </c>
      <c r="F34" s="3" t="s">
        <v>51</v>
      </c>
      <c r="G34" s="3"/>
      <c r="H34" s="11">
        <f>D32</f>
        <v>-18.27967716884453</v>
      </c>
      <c r="I34" s="3" t="s">
        <v>69</v>
      </c>
      <c r="J34" s="3"/>
    </row>
    <row r="35" spans="2:10" ht="14.25">
      <c r="B35" s="3"/>
      <c r="C35" s="3" t="s">
        <v>53</v>
      </c>
      <c r="D35" s="6">
        <f>H29</f>
        <v>37.6</v>
      </c>
      <c r="E35" s="3" t="s">
        <v>69</v>
      </c>
      <c r="F35" s="3"/>
      <c r="G35" s="3"/>
      <c r="H35" s="3"/>
      <c r="I35" s="3"/>
      <c r="J35" s="3"/>
    </row>
    <row r="36" spans="2:10" ht="15">
      <c r="B36" s="3"/>
      <c r="C36" s="2" t="s">
        <v>54</v>
      </c>
      <c r="D36" s="12">
        <f>D34-D35</f>
        <v>57.033442374999986</v>
      </c>
      <c r="E36" s="2" t="s">
        <v>69</v>
      </c>
      <c r="F36" s="3"/>
      <c r="G36" s="3"/>
      <c r="H36" s="3"/>
      <c r="I36" s="3"/>
      <c r="J36" s="3"/>
    </row>
    <row r="37" spans="2:10" ht="14.25">
      <c r="B37" s="3">
        <v>2</v>
      </c>
      <c r="C37" s="3" t="s">
        <v>55</v>
      </c>
      <c r="D37" s="3"/>
      <c r="E37" s="3"/>
      <c r="F37" s="3"/>
      <c r="G37" s="3"/>
      <c r="H37" s="3"/>
      <c r="I37" s="3"/>
      <c r="J37" s="3"/>
    </row>
    <row r="38" spans="2:10" ht="14.25">
      <c r="B38" s="3">
        <v>2.1</v>
      </c>
      <c r="C38" s="3" t="s">
        <v>56</v>
      </c>
      <c r="D38" s="9">
        <v>10</v>
      </c>
      <c r="E38" s="3" t="s">
        <v>71</v>
      </c>
      <c r="F38" s="6">
        <f>0.18*D38</f>
        <v>1.7999999999999998</v>
      </c>
      <c r="G38" s="3" t="s">
        <v>69</v>
      </c>
      <c r="H38" s="3"/>
      <c r="I38" s="3"/>
      <c r="J38" s="3"/>
    </row>
    <row r="39" spans="2:10" ht="14.25">
      <c r="B39" s="3">
        <v>2.2</v>
      </c>
      <c r="C39" s="3" t="s">
        <v>57</v>
      </c>
      <c r="D39" s="9">
        <v>0</v>
      </c>
      <c r="E39" s="3" t="s">
        <v>71</v>
      </c>
      <c r="F39" s="6">
        <f>0.36*D39</f>
        <v>0</v>
      </c>
      <c r="G39" s="3" t="s">
        <v>69</v>
      </c>
      <c r="H39" s="3"/>
      <c r="I39" s="3"/>
      <c r="J39" s="3"/>
    </row>
    <row r="40" spans="2:10" ht="14.25">
      <c r="B40" s="3">
        <v>2.3</v>
      </c>
      <c r="C40" s="3" t="s">
        <v>58</v>
      </c>
      <c r="D40" s="9">
        <v>10</v>
      </c>
      <c r="E40" s="3" t="s">
        <v>71</v>
      </c>
      <c r="F40" s="6">
        <f>0.1*D40</f>
        <v>1</v>
      </c>
      <c r="G40" s="3" t="s">
        <v>69</v>
      </c>
      <c r="H40" s="3"/>
      <c r="I40" s="3"/>
      <c r="J40" s="3"/>
    </row>
    <row r="41" spans="2:10" ht="14.25">
      <c r="B41" s="3">
        <v>2.4</v>
      </c>
      <c r="C41" s="3" t="s">
        <v>59</v>
      </c>
      <c r="D41" s="9">
        <v>1</v>
      </c>
      <c r="E41" s="3" t="s">
        <v>60</v>
      </c>
      <c r="F41" s="6">
        <f>0.1*D41</f>
        <v>0.1</v>
      </c>
      <c r="G41" s="3" t="s">
        <v>69</v>
      </c>
      <c r="H41" s="3"/>
      <c r="I41" s="3"/>
      <c r="J41" s="3"/>
    </row>
    <row r="42" spans="2:10" ht="14.25">
      <c r="B42" s="3">
        <v>2.5</v>
      </c>
      <c r="C42" s="3" t="s">
        <v>61</v>
      </c>
      <c r="D42" s="9">
        <v>6800</v>
      </c>
      <c r="E42" s="3" t="s">
        <v>64</v>
      </c>
      <c r="F42" s="6">
        <f>0.00012*D42</f>
        <v>0.8160000000000001</v>
      </c>
      <c r="G42" s="3" t="s">
        <v>69</v>
      </c>
      <c r="H42" s="3"/>
      <c r="I42" s="3"/>
      <c r="J42" s="3"/>
    </row>
    <row r="43" spans="2:10" ht="14.25">
      <c r="B43" s="3">
        <v>2.6</v>
      </c>
      <c r="C43" s="3" t="s">
        <v>62</v>
      </c>
      <c r="D43" s="9">
        <v>0</v>
      </c>
      <c r="E43" s="3" t="s">
        <v>64</v>
      </c>
      <c r="F43" s="6">
        <f>0.00012*D43</f>
        <v>0</v>
      </c>
      <c r="G43" s="3" t="s">
        <v>69</v>
      </c>
      <c r="H43" s="3"/>
      <c r="I43" s="3"/>
      <c r="J43" s="3"/>
    </row>
    <row r="44" spans="2:10" ht="14.25">
      <c r="B44" s="3">
        <v>2.7</v>
      </c>
      <c r="C44" s="3" t="s">
        <v>63</v>
      </c>
      <c r="D44" s="9">
        <v>0</v>
      </c>
      <c r="E44" s="3" t="s">
        <v>60</v>
      </c>
      <c r="F44" s="6">
        <f>0.125*D44</f>
        <v>0</v>
      </c>
      <c r="G44" s="3" t="s">
        <v>69</v>
      </c>
      <c r="H44" s="3"/>
      <c r="I44" s="3"/>
      <c r="J44" s="3"/>
    </row>
    <row r="45" spans="2:10" ht="14.25">
      <c r="B45" s="3">
        <v>2.8</v>
      </c>
      <c r="C45" s="3" t="s">
        <v>65</v>
      </c>
      <c r="D45" s="3">
        <v>20</v>
      </c>
      <c r="E45" s="3"/>
      <c r="F45" s="6">
        <v>0</v>
      </c>
      <c r="G45" s="3" t="s">
        <v>69</v>
      </c>
      <c r="H45" s="3"/>
      <c r="I45" s="3"/>
      <c r="J45" s="3"/>
    </row>
    <row r="46" spans="2:10" ht="15">
      <c r="B46" s="3"/>
      <c r="C46" s="2" t="s">
        <v>73</v>
      </c>
      <c r="D46" s="3"/>
      <c r="E46" s="3"/>
      <c r="F46" s="7">
        <f>SUM(F38:F45)</f>
        <v>3.716</v>
      </c>
      <c r="G46" s="2" t="s">
        <v>69</v>
      </c>
      <c r="H46" s="3"/>
      <c r="I46" s="3"/>
      <c r="J46" s="3"/>
    </row>
    <row r="47" spans="2:10" ht="14.25">
      <c r="B47" s="3"/>
      <c r="C47" s="3"/>
      <c r="D47" s="3"/>
      <c r="E47" s="3" t="s">
        <v>95</v>
      </c>
      <c r="F47" s="19">
        <f>F46/D36</f>
        <v>0.06515475561806296</v>
      </c>
      <c r="G47" s="3" t="s">
        <v>96</v>
      </c>
      <c r="H47" s="3"/>
      <c r="I47" s="3"/>
      <c r="J47" s="3"/>
    </row>
    <row r="48" spans="2:10" ht="14.25">
      <c r="B48" s="3"/>
      <c r="C48" s="3"/>
      <c r="D48" s="3"/>
      <c r="E48" s="3"/>
      <c r="F48" s="3"/>
      <c r="G48" s="3"/>
      <c r="H48" s="3"/>
      <c r="I48" s="3"/>
      <c r="J48" s="3"/>
    </row>
    <row r="49" spans="2:10" ht="14.25">
      <c r="B49" s="3"/>
      <c r="C49" s="3"/>
      <c r="D49" s="3"/>
      <c r="E49" s="3"/>
      <c r="F49" s="3"/>
      <c r="G49" s="3"/>
      <c r="H49" s="3"/>
      <c r="I49" s="3"/>
      <c r="J49" s="3"/>
    </row>
    <row r="50" spans="2:10" ht="14.25">
      <c r="B50" s="3"/>
      <c r="C50" s="3"/>
      <c r="D50" s="3"/>
      <c r="E50" s="3"/>
      <c r="F50" s="3"/>
      <c r="G50" s="3"/>
      <c r="H50" s="3"/>
      <c r="I50" s="3"/>
      <c r="J50" s="3"/>
    </row>
    <row r="51" spans="2:10" ht="14.25">
      <c r="B51" s="3"/>
      <c r="C51" s="3"/>
      <c r="D51" s="3"/>
      <c r="E51" s="3"/>
      <c r="F51" s="3"/>
      <c r="G51" s="3"/>
      <c r="H51" s="3"/>
      <c r="I51" s="3"/>
      <c r="J51" s="3"/>
    </row>
    <row r="52" spans="2:10" ht="14.25">
      <c r="B52" s="3"/>
      <c r="C52" s="3"/>
      <c r="D52" s="3"/>
      <c r="E52" s="3"/>
      <c r="F52" s="3"/>
      <c r="G52" s="3"/>
      <c r="H52" s="3"/>
      <c r="I52" s="3"/>
      <c r="J52" s="3"/>
    </row>
    <row r="53" spans="2:10" ht="14.25">
      <c r="B53" s="3"/>
      <c r="C53" s="3"/>
      <c r="D53" s="3"/>
      <c r="E53" s="3"/>
      <c r="F53" s="3"/>
      <c r="G53" s="3"/>
      <c r="H53" s="3"/>
      <c r="I53" s="3"/>
      <c r="J53" s="3"/>
    </row>
    <row r="54" spans="2:10" ht="14.25">
      <c r="B54" s="3"/>
      <c r="C54" s="3"/>
      <c r="D54" s="3"/>
      <c r="E54" s="3"/>
      <c r="F54" s="3"/>
      <c r="G54" s="3"/>
      <c r="H54" s="3"/>
      <c r="I54" s="3"/>
      <c r="J54" s="3"/>
    </row>
    <row r="55" spans="2:10" ht="14.25">
      <c r="B55" s="3"/>
      <c r="C55" s="3"/>
      <c r="D55" s="3"/>
      <c r="E55" s="3"/>
      <c r="F55" s="3"/>
      <c r="G55" s="3"/>
      <c r="H55" s="3"/>
      <c r="I55" s="3"/>
      <c r="J55" s="3"/>
    </row>
    <row r="56" spans="2:10" ht="14.25">
      <c r="B56" s="3"/>
      <c r="C56" s="3"/>
      <c r="D56" s="3"/>
      <c r="E56" s="3"/>
      <c r="F56" s="3"/>
      <c r="G56" s="3"/>
      <c r="H56" s="3"/>
      <c r="I56" s="3"/>
      <c r="J56" s="3"/>
    </row>
    <row r="57" spans="2:10" ht="14.25">
      <c r="B57" s="3"/>
      <c r="C57" s="3"/>
      <c r="D57" s="3"/>
      <c r="E57" s="3"/>
      <c r="F57" s="3"/>
      <c r="G57" s="3"/>
      <c r="H57" s="3"/>
      <c r="I57" s="3"/>
      <c r="J57" s="3"/>
    </row>
    <row r="58" spans="2:10" ht="14.25">
      <c r="B58" s="3"/>
      <c r="C58" s="3"/>
      <c r="D58" s="3"/>
      <c r="E58" s="3"/>
      <c r="F58" s="3"/>
      <c r="G58" s="3"/>
      <c r="H58" s="3"/>
      <c r="I58" s="3"/>
      <c r="J58" s="3"/>
    </row>
    <row r="59" spans="2:10" ht="14.25">
      <c r="B59" s="3"/>
      <c r="C59" s="3"/>
      <c r="D59" s="3"/>
      <c r="E59" s="3"/>
      <c r="F59" s="3"/>
      <c r="G59" s="3"/>
      <c r="H59" s="3"/>
      <c r="I59" s="3"/>
      <c r="J59" s="3"/>
    </row>
    <row r="60" spans="2:10" ht="14.25">
      <c r="B60" s="3"/>
      <c r="C60" s="3"/>
      <c r="D60" s="3"/>
      <c r="E60" s="3"/>
      <c r="F60" s="3"/>
      <c r="G60" s="3"/>
      <c r="H60" s="3"/>
      <c r="I60" s="3"/>
      <c r="J60" s="3"/>
    </row>
    <row r="61" spans="2:10" ht="14.25">
      <c r="B61" s="3"/>
      <c r="C61" s="3"/>
      <c r="D61" s="3"/>
      <c r="E61" s="3"/>
      <c r="F61" s="3"/>
      <c r="G61" s="3"/>
      <c r="H61" s="3"/>
      <c r="I61" s="3"/>
      <c r="J61" s="3"/>
    </row>
    <row r="62" spans="2:10" ht="14.25">
      <c r="B62" s="3"/>
      <c r="C62" s="3"/>
      <c r="D62" s="3"/>
      <c r="E62" s="3"/>
      <c r="F62" s="3"/>
      <c r="G62" s="3"/>
      <c r="H62" s="3"/>
      <c r="I62" s="3"/>
      <c r="J62" s="3"/>
    </row>
    <row r="63" spans="2:10" ht="14.25">
      <c r="B63" s="3"/>
      <c r="C63" s="3"/>
      <c r="D63" s="3"/>
      <c r="E63" s="3"/>
      <c r="F63" s="3"/>
      <c r="G63" s="3"/>
      <c r="H63" s="3"/>
      <c r="I63" s="3"/>
      <c r="J63" s="3"/>
    </row>
    <row r="64" spans="2:10" ht="14.25">
      <c r="B64" s="3"/>
      <c r="C64" s="3"/>
      <c r="D64" s="3"/>
      <c r="E64" s="3"/>
      <c r="F64" s="3"/>
      <c r="G64" s="3"/>
      <c r="H64" s="3"/>
      <c r="I64" s="3"/>
      <c r="J64" s="3"/>
    </row>
    <row r="65" spans="2:10" ht="14.25">
      <c r="B65" s="3"/>
      <c r="C65" s="3"/>
      <c r="D65" s="3"/>
      <c r="E65" s="3"/>
      <c r="F65" s="3"/>
      <c r="G65" s="3"/>
      <c r="H65" s="3"/>
      <c r="I65" s="3"/>
      <c r="J65" s="3"/>
    </row>
    <row r="66" spans="2:10" ht="14.25">
      <c r="B66" s="3"/>
      <c r="C66" s="3"/>
      <c r="D66" s="3"/>
      <c r="E66" s="3"/>
      <c r="F66" s="3"/>
      <c r="G66" s="3"/>
      <c r="H66" s="3"/>
      <c r="I66" s="3"/>
      <c r="J66" s="3"/>
    </row>
    <row r="67" spans="2:10" ht="14.25">
      <c r="B67" s="3"/>
      <c r="C67" s="3"/>
      <c r="D67" s="3"/>
      <c r="E67" s="3"/>
      <c r="F67" s="3"/>
      <c r="G67" s="3"/>
      <c r="H67" s="3"/>
      <c r="I67" s="3"/>
      <c r="J67" s="3"/>
    </row>
    <row r="68" spans="2:10" ht="14.25">
      <c r="B68" s="3"/>
      <c r="C68" s="3"/>
      <c r="D68" s="3"/>
      <c r="E68" s="3"/>
      <c r="F68" s="3"/>
      <c r="G68" s="3"/>
      <c r="H68" s="3"/>
      <c r="I68" s="3"/>
      <c r="J68" s="3"/>
    </row>
    <row r="69" spans="2:10" ht="14.25">
      <c r="B69" s="3"/>
      <c r="C69" s="3"/>
      <c r="D69" s="3"/>
      <c r="E69" s="3"/>
      <c r="F69" s="3"/>
      <c r="G69" s="3"/>
      <c r="H69" s="3"/>
      <c r="I69" s="3"/>
      <c r="J69" s="3"/>
    </row>
    <row r="70" spans="2:10" ht="14.25">
      <c r="B70" s="3"/>
      <c r="C70" s="3"/>
      <c r="D70" s="3"/>
      <c r="E70" s="3"/>
      <c r="F70" s="3"/>
      <c r="G70" s="3"/>
      <c r="H70" s="3"/>
      <c r="I70" s="3"/>
      <c r="J70" s="3"/>
    </row>
    <row r="71" spans="2:10" ht="14.25">
      <c r="B71" s="3"/>
      <c r="C71" s="3"/>
      <c r="D71" s="3"/>
      <c r="E71" s="3"/>
      <c r="F71" s="3"/>
      <c r="G71" s="3"/>
      <c r="H71" s="3"/>
      <c r="I71" s="3"/>
      <c r="J71" s="3"/>
    </row>
    <row r="72" spans="2:10" ht="14.25">
      <c r="B72" s="3"/>
      <c r="C72" s="3"/>
      <c r="D72" s="3"/>
      <c r="E72" s="3"/>
      <c r="F72" s="3"/>
      <c r="G72" s="3"/>
      <c r="H72" s="3"/>
      <c r="I72" s="3"/>
      <c r="J72" s="3"/>
    </row>
    <row r="73" spans="2:10" ht="14.25">
      <c r="B73" s="3"/>
      <c r="C73" s="3"/>
      <c r="D73" s="3"/>
      <c r="E73" s="3"/>
      <c r="F73" s="3"/>
      <c r="G73" s="3"/>
      <c r="H73" s="3"/>
      <c r="I73" s="3"/>
      <c r="J73" s="3"/>
    </row>
    <row r="74" spans="2:10" ht="14.25">
      <c r="B74" s="3"/>
      <c r="C74" s="3"/>
      <c r="D74" s="3"/>
      <c r="E74" s="3"/>
      <c r="F74" s="3"/>
      <c r="G74" s="3"/>
      <c r="H74" s="3"/>
      <c r="I74" s="3"/>
      <c r="J74" s="3"/>
    </row>
    <row r="75" spans="2:10" ht="14.25">
      <c r="B75" s="3"/>
      <c r="C75" s="3"/>
      <c r="D75" s="3"/>
      <c r="E75" s="3"/>
      <c r="F75" s="3"/>
      <c r="G75" s="3"/>
      <c r="H75" s="3"/>
      <c r="I75" s="3"/>
      <c r="J75" s="3"/>
    </row>
    <row r="76" spans="2:10" ht="14.25">
      <c r="B76" s="3"/>
      <c r="C76" s="3"/>
      <c r="D76" s="3"/>
      <c r="E76" s="3"/>
      <c r="F76" s="3"/>
      <c r="G76" s="3"/>
      <c r="H76" s="3"/>
      <c r="I76" s="3"/>
      <c r="J76" s="3"/>
    </row>
    <row r="77" spans="2:10" ht="14.25">
      <c r="B77" s="3"/>
      <c r="C77" s="3"/>
      <c r="D77" s="3"/>
      <c r="E77" s="3"/>
      <c r="F77" s="3"/>
      <c r="G77" s="3"/>
      <c r="H77" s="3"/>
      <c r="I77" s="3"/>
      <c r="J77" s="3"/>
    </row>
    <row r="78" spans="2:10" ht="14.25">
      <c r="B78" s="3"/>
      <c r="C78" s="3"/>
      <c r="D78" s="3"/>
      <c r="E78" s="3"/>
      <c r="F78" s="3"/>
      <c r="G78" s="3"/>
      <c r="H78" s="3"/>
      <c r="I78" s="3"/>
      <c r="J78" s="3"/>
    </row>
    <row r="79" spans="2:10" ht="14.25">
      <c r="B79" s="3"/>
      <c r="C79" s="3"/>
      <c r="D79" s="3"/>
      <c r="E79" s="3"/>
      <c r="F79" s="3"/>
      <c r="G79" s="3"/>
      <c r="H79" s="3"/>
      <c r="I79" s="3"/>
      <c r="J79" s="3"/>
    </row>
    <row r="80" spans="2:10" ht="14.25">
      <c r="B80" s="3"/>
      <c r="C80" s="3"/>
      <c r="D80" s="3"/>
      <c r="E80" s="3"/>
      <c r="F80" s="3"/>
      <c r="G80" s="3"/>
      <c r="H80" s="3"/>
      <c r="I80" s="3"/>
      <c r="J80" s="3"/>
    </row>
    <row r="81" spans="2:10" ht="14.25">
      <c r="B81" s="3"/>
      <c r="C81" s="3"/>
      <c r="D81" s="3"/>
      <c r="E81" s="3"/>
      <c r="F81" s="3"/>
      <c r="G81" s="3"/>
      <c r="H81" s="3"/>
      <c r="I81" s="3"/>
      <c r="J81" s="3"/>
    </row>
    <row r="82" spans="2:10" ht="14.25">
      <c r="B82" s="3"/>
      <c r="C82" s="3"/>
      <c r="D82" s="3"/>
      <c r="E82" s="3"/>
      <c r="F82" s="3"/>
      <c r="G82" s="3"/>
      <c r="H82" s="3"/>
      <c r="I82" s="3"/>
      <c r="J82" s="3"/>
    </row>
    <row r="83" spans="2:10" ht="14.25">
      <c r="B83" s="3"/>
      <c r="C83" s="3"/>
      <c r="D83" s="3"/>
      <c r="E83" s="3"/>
      <c r="F83" s="3"/>
      <c r="G83" s="3"/>
      <c r="H83" s="3"/>
      <c r="I83" s="3"/>
      <c r="J83" s="3"/>
    </row>
    <row r="84" spans="2:10" ht="14.25">
      <c r="B84" s="3"/>
      <c r="C84" s="3"/>
      <c r="D84" s="3"/>
      <c r="E84" s="3"/>
      <c r="F84" s="3"/>
      <c r="G84" s="3"/>
      <c r="H84" s="3"/>
      <c r="I84" s="3"/>
      <c r="J84" s="3"/>
    </row>
    <row r="85" spans="2:10" ht="14.25">
      <c r="B85" s="3"/>
      <c r="C85" s="3"/>
      <c r="D85" s="3"/>
      <c r="E85" s="3"/>
      <c r="F85" s="3"/>
      <c r="G85" s="3"/>
      <c r="H85" s="3"/>
      <c r="I85" s="3"/>
      <c r="J85" s="3"/>
    </row>
    <row r="86" spans="2:10" ht="14.25">
      <c r="B86" s="3"/>
      <c r="C86" s="3"/>
      <c r="D86" s="3"/>
      <c r="E86" s="3"/>
      <c r="F86" s="3"/>
      <c r="G86" s="3"/>
      <c r="H86" s="3"/>
      <c r="I86" s="3"/>
      <c r="J86" s="3"/>
    </row>
    <row r="87" spans="2:10" ht="14.25">
      <c r="B87" s="3"/>
      <c r="C87" s="3"/>
      <c r="D87" s="3"/>
      <c r="E87" s="3"/>
      <c r="F87" s="3"/>
      <c r="G87" s="3"/>
      <c r="H87" s="3"/>
      <c r="I87" s="3"/>
      <c r="J87" s="3"/>
    </row>
    <row r="88" spans="2:10" ht="14.25">
      <c r="B88" s="3"/>
      <c r="C88" s="3"/>
      <c r="D88" s="3"/>
      <c r="E88" s="3"/>
      <c r="F88" s="3"/>
      <c r="G88" s="3"/>
      <c r="H88" s="3"/>
      <c r="I88" s="3"/>
      <c r="J88" s="3"/>
    </row>
    <row r="89" spans="2:10" ht="14.25">
      <c r="B89" s="3"/>
      <c r="C89" s="3"/>
      <c r="D89" s="3"/>
      <c r="E89" s="3"/>
      <c r="F89" s="3"/>
      <c r="G89" s="3"/>
      <c r="H89" s="3"/>
      <c r="I89" s="3"/>
      <c r="J89" s="3"/>
    </row>
    <row r="90" spans="2:10" ht="14.25">
      <c r="B90" s="3"/>
      <c r="C90" s="3"/>
      <c r="D90" s="3"/>
      <c r="E90" s="3"/>
      <c r="F90" s="3"/>
      <c r="G90" s="3"/>
      <c r="H90" s="3"/>
      <c r="I90" s="3"/>
      <c r="J90" s="3"/>
    </row>
    <row r="91" spans="2:10" ht="14.25">
      <c r="B91" s="3"/>
      <c r="C91" s="3"/>
      <c r="D91" s="3"/>
      <c r="E91" s="3"/>
      <c r="F91" s="3"/>
      <c r="G91" s="3"/>
      <c r="H91" s="3"/>
      <c r="I91" s="3"/>
      <c r="J91" s="3"/>
    </row>
    <row r="92" spans="2:10" ht="14.25">
      <c r="B92" s="3"/>
      <c r="C92" s="3"/>
      <c r="D92" s="3"/>
      <c r="E92" s="3"/>
      <c r="F92" s="3"/>
      <c r="G92" s="3"/>
      <c r="H92" s="3"/>
      <c r="I92" s="3"/>
      <c r="J92" s="3"/>
    </row>
    <row r="93" spans="2:10" ht="14.25">
      <c r="B93" s="3"/>
      <c r="C93" s="3"/>
      <c r="D93" s="3"/>
      <c r="E93" s="3"/>
      <c r="F93" s="3"/>
      <c r="G93" s="3"/>
      <c r="H93" s="3"/>
      <c r="I93" s="3"/>
      <c r="J93" s="3"/>
    </row>
    <row r="94" spans="2:10" ht="14.25">
      <c r="B94" s="3"/>
      <c r="C94" s="3"/>
      <c r="D94" s="3"/>
      <c r="E94" s="3"/>
      <c r="F94" s="3"/>
      <c r="G94" s="3"/>
      <c r="H94" s="3"/>
      <c r="I94" s="3"/>
      <c r="J94" s="3"/>
    </row>
    <row r="95" spans="2:10" ht="14.25">
      <c r="B95" s="3"/>
      <c r="C95" s="3"/>
      <c r="D95" s="3"/>
      <c r="E95" s="3"/>
      <c r="F95" s="3"/>
      <c r="G95" s="3"/>
      <c r="H95" s="3"/>
      <c r="I95" s="3"/>
      <c r="J95" s="3"/>
    </row>
    <row r="96" spans="2:10" ht="14.25">
      <c r="B96" s="3"/>
      <c r="C96" s="3"/>
      <c r="D96" s="3"/>
      <c r="E96" s="3"/>
      <c r="F96" s="3"/>
      <c r="G96" s="3"/>
      <c r="H96" s="3"/>
      <c r="I96" s="3"/>
      <c r="J96" s="3"/>
    </row>
    <row r="97" spans="2:10" ht="14.25">
      <c r="B97" s="3"/>
      <c r="C97" s="3"/>
      <c r="D97" s="3"/>
      <c r="E97" s="3"/>
      <c r="F97" s="3"/>
      <c r="G97" s="3"/>
      <c r="H97" s="3"/>
      <c r="I97" s="3"/>
      <c r="J97" s="3"/>
    </row>
    <row r="98" spans="2:10" ht="14.25">
      <c r="B98" s="3"/>
      <c r="C98" s="3"/>
      <c r="D98" s="3"/>
      <c r="E98" s="3"/>
      <c r="F98" s="3"/>
      <c r="G98" s="3"/>
      <c r="H98" s="3"/>
      <c r="I98" s="3"/>
      <c r="J98" s="3"/>
    </row>
    <row r="99" spans="2:10" ht="14.25">
      <c r="B99" s="3"/>
      <c r="C99" s="3"/>
      <c r="D99" s="3"/>
      <c r="E99" s="3"/>
      <c r="F99" s="3"/>
      <c r="G99" s="3"/>
      <c r="H99" s="3"/>
      <c r="I99" s="3"/>
      <c r="J99" s="3"/>
    </row>
    <row r="100" spans="2:10" ht="14.2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4.2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4.2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4.2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4.25">
      <c r="B104" s="3"/>
      <c r="C104" s="3"/>
      <c r="D104" s="3"/>
      <c r="E104" s="3"/>
      <c r="F104" s="3"/>
      <c r="G104" s="3"/>
      <c r="H104" s="3"/>
      <c r="I104" s="3"/>
      <c r="J10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25">
      <selection activeCell="O21" sqref="O2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28.7109375" style="0" customWidth="1"/>
    <col min="4" max="4" width="8.421875" style="0" customWidth="1"/>
    <col min="5" max="5" width="8.7109375" style="0" customWidth="1"/>
    <col min="6" max="6" width="9.7109375" style="0" customWidth="1"/>
    <col min="7" max="7" width="7.7109375" style="0" customWidth="1"/>
    <col min="8" max="8" width="9.28125" style="0" customWidth="1"/>
    <col min="9" max="9" width="5.140625" style="0" bestFit="1" customWidth="1"/>
    <col min="10" max="10" width="5.57421875" style="0" customWidth="1"/>
    <col min="11" max="11" width="9.140625" style="0" hidden="1" customWidth="1"/>
  </cols>
  <sheetData>
    <row r="1" ht="20.25">
      <c r="A1" s="5" t="s">
        <v>0</v>
      </c>
    </row>
    <row r="2" ht="25.5">
      <c r="A2" s="4" t="s">
        <v>80</v>
      </c>
    </row>
    <row r="3" ht="15.75">
      <c r="A3" s="1" t="s">
        <v>1</v>
      </c>
    </row>
    <row r="4" spans="2:11" ht="15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11</v>
      </c>
      <c r="K4" s="2" t="s">
        <v>12</v>
      </c>
    </row>
    <row r="5" spans="2:11" ht="15">
      <c r="B5" s="2">
        <v>1</v>
      </c>
      <c r="C5" s="2" t="s">
        <v>68</v>
      </c>
      <c r="D5" s="2"/>
      <c r="E5" s="2"/>
      <c r="F5" s="2"/>
      <c r="G5" s="2"/>
      <c r="H5" s="2"/>
      <c r="I5" s="2"/>
      <c r="J5" s="2"/>
      <c r="K5" s="2"/>
    </row>
    <row r="6" spans="2:10" ht="14.25">
      <c r="B6" s="3">
        <v>1.1</v>
      </c>
      <c r="C6" s="3" t="s">
        <v>9</v>
      </c>
      <c r="D6" s="9">
        <v>1100</v>
      </c>
      <c r="E6" s="3" t="s">
        <v>8</v>
      </c>
      <c r="F6" s="9">
        <f>40*D6</f>
        <v>44000</v>
      </c>
      <c r="G6" s="3" t="s">
        <v>27</v>
      </c>
      <c r="H6" s="13">
        <f>365*F6/10000000</f>
        <v>1.606</v>
      </c>
      <c r="I6" s="3" t="s">
        <v>69</v>
      </c>
      <c r="J6" s="3">
        <v>2005</v>
      </c>
    </row>
    <row r="7" spans="2:10" ht="14.25">
      <c r="B7" s="3"/>
      <c r="C7" s="3" t="s">
        <v>14</v>
      </c>
      <c r="D7" s="9">
        <v>330</v>
      </c>
      <c r="E7" s="3" t="s">
        <v>28</v>
      </c>
      <c r="F7" s="9">
        <f>30*D7</f>
        <v>9900</v>
      </c>
      <c r="G7" s="3" t="s">
        <v>27</v>
      </c>
      <c r="H7" s="13">
        <f>365*F7/10000000</f>
        <v>0.36135</v>
      </c>
      <c r="I7" s="3" t="s">
        <v>69</v>
      </c>
      <c r="J7" s="3">
        <v>2005</v>
      </c>
    </row>
    <row r="8" spans="2:9" ht="15">
      <c r="B8" s="3"/>
      <c r="C8" s="2" t="s">
        <v>26</v>
      </c>
      <c r="D8" s="9"/>
      <c r="E8" s="3"/>
      <c r="F8" s="10">
        <f>F6+F7</f>
        <v>53900</v>
      </c>
      <c r="G8" s="2" t="s">
        <v>27</v>
      </c>
      <c r="H8" s="7">
        <f>H6+H7</f>
        <v>1.9673500000000002</v>
      </c>
      <c r="I8" s="2" t="s">
        <v>69</v>
      </c>
    </row>
    <row r="9" spans="2:11" ht="14.25">
      <c r="B9" s="3">
        <v>1.2</v>
      </c>
      <c r="C9" s="3" t="s">
        <v>10</v>
      </c>
      <c r="D9" s="9">
        <f>D6*1.333333333</f>
        <v>1466.6666662999999</v>
      </c>
      <c r="E9" s="3" t="s">
        <v>8</v>
      </c>
      <c r="F9" s="9">
        <f>40*D9</f>
        <v>58666.66665199999</v>
      </c>
      <c r="G9" s="3" t="s">
        <v>27</v>
      </c>
      <c r="H9" s="13">
        <f>365*F9/10000000</f>
        <v>2.1413333327979998</v>
      </c>
      <c r="I9" s="3" t="s">
        <v>69</v>
      </c>
      <c r="J9" s="3">
        <v>2020</v>
      </c>
      <c r="K9" t="s">
        <v>13</v>
      </c>
    </row>
    <row r="10" spans="2:11" ht="14.25">
      <c r="B10" s="3"/>
      <c r="C10" s="3" t="s">
        <v>15</v>
      </c>
      <c r="D10" s="9">
        <f>D7*1.333333333</f>
        <v>439.99999988999997</v>
      </c>
      <c r="E10" s="3" t="s">
        <v>28</v>
      </c>
      <c r="F10" s="9">
        <f>30*D10</f>
        <v>13199.999996699999</v>
      </c>
      <c r="G10" s="3" t="s">
        <v>27</v>
      </c>
      <c r="H10" s="13">
        <f>365*F10/10000000</f>
        <v>0.4817999998795499</v>
      </c>
      <c r="I10" s="3" t="s">
        <v>69</v>
      </c>
      <c r="J10" s="3">
        <v>2020</v>
      </c>
      <c r="K10" t="s">
        <v>16</v>
      </c>
    </row>
    <row r="11" spans="2:10" ht="15">
      <c r="B11" s="3"/>
      <c r="C11" s="2" t="s">
        <v>82</v>
      </c>
      <c r="D11" s="3"/>
      <c r="E11" s="3"/>
      <c r="F11" s="10">
        <f>F9+F10</f>
        <v>71866.66664869999</v>
      </c>
      <c r="G11" s="3" t="s">
        <v>27</v>
      </c>
      <c r="H11" s="7">
        <f>H9+H10</f>
        <v>2.6231333326775497</v>
      </c>
      <c r="I11" s="2" t="s">
        <v>69</v>
      </c>
      <c r="J11" s="3"/>
    </row>
    <row r="12" spans="2:10" ht="15">
      <c r="B12" s="2">
        <v>2</v>
      </c>
      <c r="C12" s="2" t="s">
        <v>17</v>
      </c>
      <c r="D12" s="3"/>
      <c r="E12" s="3"/>
      <c r="F12" s="3"/>
      <c r="G12" s="3"/>
      <c r="H12" s="3"/>
      <c r="I12" s="3"/>
      <c r="J12" s="3"/>
    </row>
    <row r="13" spans="2:10" ht="14.25">
      <c r="B13" s="3"/>
      <c r="C13" s="3" t="s">
        <v>19</v>
      </c>
      <c r="D13" s="8">
        <v>350</v>
      </c>
      <c r="E13" s="3" t="s">
        <v>18</v>
      </c>
      <c r="F13" s="3"/>
      <c r="G13" s="3"/>
      <c r="H13" s="6">
        <f>0.25*D13</f>
        <v>87.5</v>
      </c>
      <c r="I13" s="3" t="s">
        <v>69</v>
      </c>
      <c r="J13" s="3"/>
    </row>
    <row r="14" spans="2:10" ht="14.25">
      <c r="B14" s="3"/>
      <c r="C14" s="3" t="s">
        <v>21</v>
      </c>
      <c r="D14" s="8">
        <v>116.8</v>
      </c>
      <c r="E14" s="3" t="s">
        <v>18</v>
      </c>
      <c r="F14" s="3"/>
      <c r="G14" s="3"/>
      <c r="H14" s="6">
        <f>0.1*D14</f>
        <v>11.68</v>
      </c>
      <c r="I14" s="3" t="s">
        <v>69</v>
      </c>
      <c r="J14" s="3"/>
    </row>
    <row r="15" spans="2:10" ht="14.25">
      <c r="B15" s="3"/>
      <c r="C15" s="3" t="s">
        <v>20</v>
      </c>
      <c r="D15" s="8">
        <v>0</v>
      </c>
      <c r="E15" s="3" t="s">
        <v>18</v>
      </c>
      <c r="F15" s="3"/>
      <c r="G15" s="3"/>
      <c r="H15" s="6">
        <f>0.1*D15</f>
        <v>0</v>
      </c>
      <c r="I15" s="3" t="s">
        <v>69</v>
      </c>
      <c r="J15" s="3"/>
    </row>
    <row r="16" spans="2:10" ht="14.25">
      <c r="B16" s="3"/>
      <c r="C16" s="3" t="s">
        <v>22</v>
      </c>
      <c r="D16" s="8">
        <v>58</v>
      </c>
      <c r="E16" s="3" t="s">
        <v>18</v>
      </c>
      <c r="F16" s="3"/>
      <c r="G16" s="3"/>
      <c r="H16" s="6">
        <f>0.5*D16</f>
        <v>29</v>
      </c>
      <c r="I16" s="3" t="s">
        <v>69</v>
      </c>
      <c r="J16" s="3"/>
    </row>
    <row r="17" spans="2:10" ht="14.25">
      <c r="B17" s="3"/>
      <c r="C17" s="3" t="s">
        <v>23</v>
      </c>
      <c r="D17" s="8">
        <v>146</v>
      </c>
      <c r="E17" s="3" t="s">
        <v>18</v>
      </c>
      <c r="F17" s="3"/>
      <c r="G17" s="3"/>
      <c r="H17" s="6">
        <f>0.1*D17</f>
        <v>14.600000000000001</v>
      </c>
      <c r="I17" s="3" t="s">
        <v>69</v>
      </c>
      <c r="J17" s="3"/>
    </row>
    <row r="18" spans="2:10" ht="14.25">
      <c r="B18" s="3"/>
      <c r="C18" s="3" t="s">
        <v>24</v>
      </c>
      <c r="D18" s="8">
        <v>2</v>
      </c>
      <c r="E18" s="3" t="s">
        <v>18</v>
      </c>
      <c r="F18" s="3"/>
      <c r="G18" s="3"/>
      <c r="H18" s="6">
        <f>0.5*D18</f>
        <v>1</v>
      </c>
      <c r="I18" s="3" t="s">
        <v>69</v>
      </c>
      <c r="J18" s="3"/>
    </row>
    <row r="19" spans="2:10" ht="14.25">
      <c r="B19" s="3"/>
      <c r="C19" s="3" t="s">
        <v>25</v>
      </c>
      <c r="D19" s="8">
        <v>1.5</v>
      </c>
      <c r="E19" s="3" t="s">
        <v>18</v>
      </c>
      <c r="F19" s="3"/>
      <c r="G19" s="3"/>
      <c r="H19" s="6">
        <f>1.2*D19</f>
        <v>1.7999999999999998</v>
      </c>
      <c r="I19" s="3" t="s">
        <v>69</v>
      </c>
      <c r="J19" s="3"/>
    </row>
    <row r="20" spans="2:10" ht="15">
      <c r="B20" s="3"/>
      <c r="C20" s="2" t="s">
        <v>26</v>
      </c>
      <c r="D20" s="17">
        <f>SUM(D13:D19)</f>
        <v>674.3</v>
      </c>
      <c r="E20" s="2" t="s">
        <v>18</v>
      </c>
      <c r="F20" s="3"/>
      <c r="G20" s="3"/>
      <c r="H20" s="12">
        <f>SUM(H13:H19)</f>
        <v>145.58</v>
      </c>
      <c r="I20" s="2" t="s">
        <v>69</v>
      </c>
      <c r="J20" s="3"/>
    </row>
    <row r="21" spans="2:10" ht="15">
      <c r="B21" s="3"/>
      <c r="C21" s="2" t="s">
        <v>72</v>
      </c>
      <c r="D21" s="9">
        <v>96</v>
      </c>
      <c r="E21" s="3" t="s">
        <v>30</v>
      </c>
      <c r="F21" s="9"/>
      <c r="G21" s="3" t="s">
        <v>31</v>
      </c>
      <c r="H21" s="12">
        <f>(D21*300*13500+F21*300*22500)/10000000</f>
        <v>38.88</v>
      </c>
      <c r="I21" s="2" t="s">
        <v>69</v>
      </c>
      <c r="J21" s="3"/>
    </row>
    <row r="22" spans="2:10" ht="15">
      <c r="B22" s="3"/>
      <c r="C22" s="2" t="s">
        <v>29</v>
      </c>
      <c r="D22" s="2"/>
      <c r="E22" s="2"/>
      <c r="F22" s="2"/>
      <c r="G22" s="2"/>
      <c r="H22" s="12">
        <f>H20+H11</f>
        <v>148.20313333267757</v>
      </c>
      <c r="I22" s="2" t="s">
        <v>69</v>
      </c>
      <c r="J22" s="3"/>
    </row>
    <row r="23" spans="1:10" ht="15.75">
      <c r="A23" s="1" t="s">
        <v>32</v>
      </c>
      <c r="B23" s="3"/>
      <c r="C23" s="3"/>
      <c r="D23" s="3"/>
      <c r="E23" s="3"/>
      <c r="F23" s="3"/>
      <c r="G23" s="3"/>
      <c r="H23" s="3"/>
      <c r="I23" s="3"/>
      <c r="J23" s="3"/>
    </row>
    <row r="24" spans="2:10" ht="14.25">
      <c r="B24" s="3">
        <v>1.1</v>
      </c>
      <c r="C24" s="3" t="s">
        <v>33</v>
      </c>
      <c r="D24" s="9">
        <v>795</v>
      </c>
      <c r="E24" s="3" t="s">
        <v>34</v>
      </c>
      <c r="F24" s="3" t="s">
        <v>40</v>
      </c>
      <c r="G24" s="14">
        <v>0.4</v>
      </c>
      <c r="H24" s="3" t="s">
        <v>70</v>
      </c>
      <c r="I24" s="3"/>
      <c r="J24" s="3"/>
    </row>
    <row r="25" spans="2:11" ht="14.25">
      <c r="B25" s="3">
        <v>1.2</v>
      </c>
      <c r="C25" s="3" t="s">
        <v>35</v>
      </c>
      <c r="D25" s="6">
        <v>641.43</v>
      </c>
      <c r="E25" s="3" t="s">
        <v>18</v>
      </c>
      <c r="F25" s="3" t="s">
        <v>39</v>
      </c>
      <c r="G25" s="14">
        <v>0.6</v>
      </c>
      <c r="H25" s="3" t="s">
        <v>70</v>
      </c>
      <c r="I25" s="3"/>
      <c r="J25" s="3"/>
      <c r="K25" t="s">
        <v>43</v>
      </c>
    </row>
    <row r="26" spans="2:10" ht="14.25">
      <c r="B26" s="3">
        <v>2.1</v>
      </c>
      <c r="C26" s="3" t="s">
        <v>36</v>
      </c>
      <c r="D26" s="6">
        <f>D24*D25/1000</f>
        <v>509.93685</v>
      </c>
      <c r="E26" s="3" t="s">
        <v>69</v>
      </c>
      <c r="F26" s="3"/>
      <c r="G26" s="3"/>
      <c r="H26" s="3"/>
      <c r="I26" s="3"/>
      <c r="J26" s="3"/>
    </row>
    <row r="27" spans="2:11" ht="14.25">
      <c r="B27" s="3">
        <v>2.2</v>
      </c>
      <c r="C27" s="3" t="s">
        <v>37</v>
      </c>
      <c r="D27" s="11">
        <f>D26*0.4</f>
        <v>203.97474</v>
      </c>
      <c r="E27" s="3" t="s">
        <v>69</v>
      </c>
      <c r="F27" s="3"/>
      <c r="G27" s="3"/>
      <c r="H27" s="3"/>
      <c r="I27" s="3"/>
      <c r="J27" s="3"/>
      <c r="K27" t="s">
        <v>38</v>
      </c>
    </row>
    <row r="28" spans="2:11" ht="14.25">
      <c r="B28" s="3">
        <v>2.3</v>
      </c>
      <c r="C28" s="3" t="s">
        <v>42</v>
      </c>
      <c r="D28" s="11">
        <f>(G24*0.15+G25*0.05)*D26</f>
        <v>45.894316499999995</v>
      </c>
      <c r="E28" s="3" t="s">
        <v>69</v>
      </c>
      <c r="F28" s="3"/>
      <c r="G28" s="3"/>
      <c r="H28" s="3"/>
      <c r="I28" s="3"/>
      <c r="J28" s="3"/>
      <c r="K28" t="s">
        <v>41</v>
      </c>
    </row>
    <row r="29" spans="2:11" ht="14.25">
      <c r="B29" s="3">
        <v>2.4</v>
      </c>
      <c r="C29" s="3" t="s">
        <v>44</v>
      </c>
      <c r="D29" s="6">
        <f>2.5*H29</f>
        <v>68.5</v>
      </c>
      <c r="E29" s="3" t="s">
        <v>69</v>
      </c>
      <c r="F29" s="3" t="s">
        <v>46</v>
      </c>
      <c r="G29" s="3"/>
      <c r="H29" s="3">
        <v>27.4</v>
      </c>
      <c r="I29" s="3" t="s">
        <v>69</v>
      </c>
      <c r="J29" s="3"/>
      <c r="K29" t="s">
        <v>45</v>
      </c>
    </row>
    <row r="30" spans="2:10" ht="14.25">
      <c r="B30" s="3">
        <v>2.5</v>
      </c>
      <c r="C30" s="3" t="s">
        <v>47</v>
      </c>
      <c r="D30" s="11">
        <f>D26-D27-D28-D29</f>
        <v>191.5677935</v>
      </c>
      <c r="E30" s="3" t="s">
        <v>69</v>
      </c>
      <c r="F30" s="3"/>
      <c r="G30" s="3"/>
      <c r="H30" s="3"/>
      <c r="I30" s="3"/>
      <c r="J30" s="3"/>
    </row>
    <row r="31" spans="2:10" ht="15">
      <c r="B31" s="3"/>
      <c r="C31" s="2" t="s">
        <v>48</v>
      </c>
      <c r="D31" s="12">
        <f>D28+D29</f>
        <v>114.3943165</v>
      </c>
      <c r="E31" s="2" t="s">
        <v>69</v>
      </c>
      <c r="F31" s="3"/>
      <c r="G31" s="3"/>
      <c r="H31" s="3"/>
      <c r="I31" s="3"/>
      <c r="J31" s="3"/>
    </row>
    <row r="32" spans="2:10" ht="15">
      <c r="B32" s="3"/>
      <c r="C32" s="2" t="s">
        <v>52</v>
      </c>
      <c r="D32" s="12">
        <f>H22-D31</f>
        <v>33.808816832677564</v>
      </c>
      <c r="E32" s="2"/>
      <c r="F32" s="3"/>
      <c r="G32" s="3"/>
      <c r="H32" s="3"/>
      <c r="I32" s="3"/>
      <c r="J32" s="3"/>
    </row>
    <row r="33" spans="1:10" ht="15.75">
      <c r="A33" s="1" t="s">
        <v>49</v>
      </c>
      <c r="B33" s="3"/>
      <c r="C33" s="3"/>
      <c r="D33" s="3"/>
      <c r="E33" s="3"/>
      <c r="F33" s="3"/>
      <c r="G33" s="3"/>
      <c r="H33" s="3"/>
      <c r="I33" s="3"/>
      <c r="J33" s="3"/>
    </row>
    <row r="34" spans="2:10" ht="14.25">
      <c r="B34" s="3">
        <v>1</v>
      </c>
      <c r="C34" s="3" t="s">
        <v>50</v>
      </c>
      <c r="D34" s="11">
        <f>D30/4</f>
        <v>47.891948375</v>
      </c>
      <c r="E34" s="3" t="s">
        <v>69</v>
      </c>
      <c r="F34" s="3" t="s">
        <v>51</v>
      </c>
      <c r="G34" s="3"/>
      <c r="H34" s="11">
        <f>D32</f>
        <v>33.808816832677564</v>
      </c>
      <c r="I34" s="3" t="s">
        <v>69</v>
      </c>
      <c r="J34" s="3"/>
    </row>
    <row r="35" spans="2:10" ht="14.25">
      <c r="B35" s="3"/>
      <c r="C35" s="3" t="s">
        <v>53</v>
      </c>
      <c r="D35" s="6">
        <f>H29</f>
        <v>27.4</v>
      </c>
      <c r="E35" s="3" t="s">
        <v>69</v>
      </c>
      <c r="F35" s="3"/>
      <c r="G35" s="3"/>
      <c r="H35" s="3"/>
      <c r="I35" s="3"/>
      <c r="J35" s="3"/>
    </row>
    <row r="36" spans="2:10" ht="15">
      <c r="B36" s="3"/>
      <c r="C36" s="2" t="s">
        <v>54</v>
      </c>
      <c r="D36" s="12">
        <f>D34-D35</f>
        <v>20.491948375</v>
      </c>
      <c r="E36" s="2" t="s">
        <v>69</v>
      </c>
      <c r="F36" s="3"/>
      <c r="G36" s="3"/>
      <c r="H36" s="3"/>
      <c r="I36" s="3"/>
      <c r="J36" s="3"/>
    </row>
    <row r="37" spans="2:10" ht="14.25">
      <c r="B37" s="3">
        <v>2</v>
      </c>
      <c r="C37" s="3" t="s">
        <v>55</v>
      </c>
      <c r="D37" s="3"/>
      <c r="E37" s="3"/>
      <c r="F37" s="3"/>
      <c r="G37" s="3"/>
      <c r="H37" s="3"/>
      <c r="I37" s="3"/>
      <c r="J37" s="3"/>
    </row>
    <row r="38" spans="2:10" ht="14.25">
      <c r="B38" s="3">
        <v>2.1</v>
      </c>
      <c r="C38" s="3" t="s">
        <v>56</v>
      </c>
      <c r="D38" s="9">
        <v>2</v>
      </c>
      <c r="E38" s="3" t="s">
        <v>71</v>
      </c>
      <c r="F38" s="6">
        <f>0.18*D38</f>
        <v>0.36</v>
      </c>
      <c r="G38" s="3" t="s">
        <v>69</v>
      </c>
      <c r="H38" s="3"/>
      <c r="I38" s="3"/>
      <c r="J38" s="3"/>
    </row>
    <row r="39" spans="2:10" ht="14.25">
      <c r="B39" s="3">
        <v>2.2</v>
      </c>
      <c r="C39" s="3" t="s">
        <v>57</v>
      </c>
      <c r="D39" s="9">
        <v>2</v>
      </c>
      <c r="E39" s="3" t="s">
        <v>71</v>
      </c>
      <c r="F39" s="6">
        <f>0.36*D39</f>
        <v>0.72</v>
      </c>
      <c r="G39" s="3" t="s">
        <v>69</v>
      </c>
      <c r="H39" s="3"/>
      <c r="I39" s="3"/>
      <c r="J39" s="3"/>
    </row>
    <row r="40" spans="2:10" ht="14.25">
      <c r="B40" s="3">
        <v>2.3</v>
      </c>
      <c r="C40" s="3" t="s">
        <v>58</v>
      </c>
      <c r="D40" s="9">
        <v>5</v>
      </c>
      <c r="E40" s="3" t="s">
        <v>71</v>
      </c>
      <c r="F40" s="6">
        <f>0.1*D40</f>
        <v>0.5</v>
      </c>
      <c r="G40" s="3" t="s">
        <v>69</v>
      </c>
      <c r="H40" s="3"/>
      <c r="I40" s="3"/>
      <c r="J40" s="3"/>
    </row>
    <row r="41" spans="2:10" ht="14.25">
      <c r="B41" s="3">
        <v>2.4</v>
      </c>
      <c r="C41" s="3" t="s">
        <v>74</v>
      </c>
      <c r="D41" s="9">
        <v>10</v>
      </c>
      <c r="E41" s="3" t="s">
        <v>60</v>
      </c>
      <c r="F41" s="6">
        <f>0.1*D41</f>
        <v>1</v>
      </c>
      <c r="G41" s="3" t="s">
        <v>69</v>
      </c>
      <c r="H41" s="3"/>
      <c r="I41" s="3"/>
      <c r="J41" s="3"/>
    </row>
    <row r="42" spans="2:10" ht="14.25">
      <c r="B42" s="3">
        <v>2.5</v>
      </c>
      <c r="C42" s="3" t="s">
        <v>61</v>
      </c>
      <c r="D42" s="9">
        <v>3000</v>
      </c>
      <c r="E42" s="3" t="s">
        <v>64</v>
      </c>
      <c r="F42" s="6">
        <f>0.00012*D42</f>
        <v>0.36</v>
      </c>
      <c r="G42" s="3" t="s">
        <v>69</v>
      </c>
      <c r="H42" s="3"/>
      <c r="I42" s="3"/>
      <c r="J42" s="3"/>
    </row>
    <row r="43" spans="2:10" ht="14.25">
      <c r="B43" s="3">
        <v>2.6</v>
      </c>
      <c r="C43" s="3" t="s">
        <v>62</v>
      </c>
      <c r="D43" s="9">
        <v>3000</v>
      </c>
      <c r="E43" s="3" t="s">
        <v>64</v>
      </c>
      <c r="F43" s="6">
        <f>0.00012*D43</f>
        <v>0.36</v>
      </c>
      <c r="G43" s="3" t="s">
        <v>69</v>
      </c>
      <c r="H43" s="3"/>
      <c r="I43" s="3"/>
      <c r="J43" s="3"/>
    </row>
    <row r="44" spans="2:10" ht="14.25">
      <c r="B44" s="3">
        <v>2.7</v>
      </c>
      <c r="C44" s="3" t="s">
        <v>63</v>
      </c>
      <c r="D44" s="9">
        <v>40</v>
      </c>
      <c r="E44" s="3" t="s">
        <v>60</v>
      </c>
      <c r="F44" s="6">
        <f>0.125*D44</f>
        <v>5</v>
      </c>
      <c r="G44" s="3" t="s">
        <v>69</v>
      </c>
      <c r="H44" s="3"/>
      <c r="I44" s="3"/>
      <c r="J44" s="3"/>
    </row>
    <row r="45" spans="2:10" ht="14.25">
      <c r="B45" s="3">
        <v>2.8</v>
      </c>
      <c r="C45" s="3" t="s">
        <v>65</v>
      </c>
      <c r="D45" s="3"/>
      <c r="E45" s="3"/>
      <c r="F45" s="6"/>
      <c r="G45" s="3" t="s">
        <v>69</v>
      </c>
      <c r="H45" s="3"/>
      <c r="I45" s="3"/>
      <c r="J45" s="3"/>
    </row>
    <row r="46" spans="2:10" ht="15">
      <c r="B46" s="3"/>
      <c r="C46" s="2" t="s">
        <v>73</v>
      </c>
      <c r="D46" s="3"/>
      <c r="E46" s="3"/>
      <c r="F46" s="2">
        <f>SUM(F38:F45)</f>
        <v>8.3</v>
      </c>
      <c r="G46" s="2" t="s">
        <v>69</v>
      </c>
      <c r="H46" s="3"/>
      <c r="I46" s="3"/>
      <c r="J46" s="3"/>
    </row>
    <row r="47" spans="2:10" ht="14.25">
      <c r="B47" s="3"/>
      <c r="C47" s="3"/>
      <c r="D47" s="3"/>
      <c r="E47" s="3" t="s">
        <v>95</v>
      </c>
      <c r="F47" s="19">
        <f>F46/D36</f>
        <v>0.4050371320535791</v>
      </c>
      <c r="G47" s="3" t="s">
        <v>96</v>
      </c>
      <c r="H47" s="3"/>
      <c r="I47" s="3"/>
      <c r="J47" s="3"/>
    </row>
    <row r="48" spans="2:10" ht="14.25">
      <c r="B48" s="3"/>
      <c r="C48" s="3"/>
      <c r="D48" s="3"/>
      <c r="E48" s="3"/>
      <c r="F48" s="3"/>
      <c r="G48" s="3"/>
      <c r="H48" s="3"/>
      <c r="I48" s="3"/>
      <c r="J48" s="3"/>
    </row>
    <row r="49" spans="2:10" ht="14.25">
      <c r="B49" s="3"/>
      <c r="C49" s="3"/>
      <c r="D49" s="3"/>
      <c r="E49" s="3"/>
      <c r="F49" s="3"/>
      <c r="G49" s="3"/>
      <c r="H49" s="3"/>
      <c r="I49" s="3"/>
      <c r="J49" s="3"/>
    </row>
    <row r="50" spans="2:10" ht="14.25">
      <c r="B50" s="3"/>
      <c r="C50" s="3"/>
      <c r="D50" s="3"/>
      <c r="E50" s="3"/>
      <c r="F50" s="3"/>
      <c r="G50" s="3"/>
      <c r="H50" s="3"/>
      <c r="I50" s="3"/>
      <c r="J50" s="3"/>
    </row>
    <row r="51" spans="2:10" ht="14.25">
      <c r="B51" s="3"/>
      <c r="C51" s="3"/>
      <c r="D51" s="3"/>
      <c r="E51" s="3"/>
      <c r="F51" s="3"/>
      <c r="G51" s="3"/>
      <c r="H51" s="3"/>
      <c r="I51" s="3"/>
      <c r="J51" s="3"/>
    </row>
    <row r="52" spans="2:10" ht="14.25">
      <c r="B52" s="3"/>
      <c r="C52" s="3"/>
      <c r="D52" s="3"/>
      <c r="E52" s="3"/>
      <c r="F52" s="3"/>
      <c r="G52" s="3"/>
      <c r="H52" s="3"/>
      <c r="I52" s="3"/>
      <c r="J52" s="3"/>
    </row>
    <row r="53" spans="2:10" ht="14.25">
      <c r="B53" s="3"/>
      <c r="C53" s="3"/>
      <c r="D53" s="3"/>
      <c r="E53" s="3"/>
      <c r="F53" s="3"/>
      <c r="G53" s="3"/>
      <c r="H53" s="3"/>
      <c r="I53" s="3"/>
      <c r="J53" s="3"/>
    </row>
    <row r="54" spans="2:10" ht="14.25">
      <c r="B54" s="3"/>
      <c r="C54" s="3"/>
      <c r="D54" s="3"/>
      <c r="E54" s="3"/>
      <c r="F54" s="3"/>
      <c r="G54" s="3"/>
      <c r="H54" s="3"/>
      <c r="I54" s="3"/>
      <c r="J54" s="3"/>
    </row>
    <row r="55" spans="2:10" ht="14.25">
      <c r="B55" s="3"/>
      <c r="C55" s="3"/>
      <c r="D55" s="3"/>
      <c r="E55" s="3"/>
      <c r="F55" s="3"/>
      <c r="G55" s="3"/>
      <c r="H55" s="3"/>
      <c r="I55" s="3"/>
      <c r="J55" s="3"/>
    </row>
    <row r="56" spans="2:10" ht="14.25">
      <c r="B56" s="3"/>
      <c r="C56" s="3"/>
      <c r="D56" s="3"/>
      <c r="E56" s="3"/>
      <c r="F56" s="3"/>
      <c r="G56" s="3"/>
      <c r="H56" s="3"/>
      <c r="I56" s="3"/>
      <c r="J56" s="3"/>
    </row>
    <row r="57" spans="2:10" ht="14.25">
      <c r="B57" s="3"/>
      <c r="C57" s="3"/>
      <c r="D57" s="3"/>
      <c r="E57" s="3"/>
      <c r="F57" s="3"/>
      <c r="G57" s="3"/>
      <c r="H57" s="3"/>
      <c r="I57" s="3"/>
      <c r="J57" s="3"/>
    </row>
    <row r="58" spans="2:10" ht="14.25">
      <c r="B58" s="3"/>
      <c r="C58" s="3"/>
      <c r="D58" s="3"/>
      <c r="E58" s="3"/>
      <c r="F58" s="3"/>
      <c r="G58" s="3"/>
      <c r="H58" s="3"/>
      <c r="I58" s="3"/>
      <c r="J58" s="3"/>
    </row>
    <row r="59" spans="2:10" ht="14.25">
      <c r="B59" s="3"/>
      <c r="C59" s="3"/>
      <c r="D59" s="3"/>
      <c r="E59" s="3"/>
      <c r="F59" s="3"/>
      <c r="G59" s="3"/>
      <c r="H59" s="3"/>
      <c r="I59" s="3"/>
      <c r="J59" s="3"/>
    </row>
    <row r="60" spans="2:10" ht="14.25">
      <c r="B60" s="3"/>
      <c r="C60" s="3"/>
      <c r="D60" s="3"/>
      <c r="E60" s="3"/>
      <c r="F60" s="3"/>
      <c r="G60" s="3"/>
      <c r="H60" s="3"/>
      <c r="I60" s="3"/>
      <c r="J60" s="3"/>
    </row>
    <row r="61" spans="2:10" ht="14.25">
      <c r="B61" s="3"/>
      <c r="C61" s="3"/>
      <c r="D61" s="3"/>
      <c r="E61" s="3"/>
      <c r="F61" s="3"/>
      <c r="G61" s="3"/>
      <c r="H61" s="3"/>
      <c r="I61" s="3"/>
      <c r="J61" s="3"/>
    </row>
    <row r="62" spans="2:10" ht="14.25">
      <c r="B62" s="3"/>
      <c r="C62" s="3"/>
      <c r="D62" s="3"/>
      <c r="E62" s="3"/>
      <c r="F62" s="3"/>
      <c r="G62" s="3"/>
      <c r="H62" s="3"/>
      <c r="I62" s="3"/>
      <c r="J62" s="3"/>
    </row>
    <row r="63" spans="2:10" ht="14.25">
      <c r="B63" s="3"/>
      <c r="C63" s="3"/>
      <c r="D63" s="3"/>
      <c r="E63" s="3"/>
      <c r="F63" s="3"/>
      <c r="G63" s="3"/>
      <c r="H63" s="3"/>
      <c r="I63" s="3"/>
      <c r="J63" s="3"/>
    </row>
    <row r="64" spans="2:10" ht="14.25">
      <c r="B64" s="3"/>
      <c r="C64" s="3"/>
      <c r="D64" s="3"/>
      <c r="E64" s="3"/>
      <c r="F64" s="3"/>
      <c r="G64" s="3"/>
      <c r="H64" s="3"/>
      <c r="I64" s="3"/>
      <c r="J64" s="3"/>
    </row>
    <row r="65" spans="2:10" ht="14.25">
      <c r="B65" s="3"/>
      <c r="C65" s="3"/>
      <c r="D65" s="3"/>
      <c r="E65" s="3"/>
      <c r="F65" s="3"/>
      <c r="G65" s="3"/>
      <c r="H65" s="3"/>
      <c r="I65" s="3"/>
      <c r="J65" s="3"/>
    </row>
    <row r="66" spans="2:10" ht="14.25">
      <c r="B66" s="3"/>
      <c r="C66" s="3"/>
      <c r="D66" s="3"/>
      <c r="E66" s="3"/>
      <c r="F66" s="3"/>
      <c r="G66" s="3"/>
      <c r="H66" s="3"/>
      <c r="I66" s="3"/>
      <c r="J66" s="3"/>
    </row>
    <row r="67" spans="2:10" ht="14.25">
      <c r="B67" s="3"/>
      <c r="C67" s="3"/>
      <c r="D67" s="3"/>
      <c r="E67" s="3"/>
      <c r="F67" s="3"/>
      <c r="G67" s="3"/>
      <c r="H67" s="3"/>
      <c r="I67" s="3"/>
      <c r="J67" s="3"/>
    </row>
    <row r="68" spans="2:10" ht="14.25">
      <c r="B68" s="3"/>
      <c r="C68" s="3"/>
      <c r="D68" s="3"/>
      <c r="E68" s="3"/>
      <c r="F68" s="3"/>
      <c r="G68" s="3"/>
      <c r="H68" s="3"/>
      <c r="I68" s="3"/>
      <c r="J68" s="3"/>
    </row>
    <row r="69" spans="2:10" ht="14.25">
      <c r="B69" s="3"/>
      <c r="C69" s="3"/>
      <c r="D69" s="3"/>
      <c r="E69" s="3"/>
      <c r="F69" s="3"/>
      <c r="G69" s="3"/>
      <c r="H69" s="3"/>
      <c r="I69" s="3"/>
      <c r="J69" s="3"/>
    </row>
    <row r="70" spans="2:10" ht="14.25">
      <c r="B70" s="3"/>
      <c r="C70" s="3"/>
      <c r="D70" s="3"/>
      <c r="E70" s="3"/>
      <c r="F70" s="3"/>
      <c r="G70" s="3"/>
      <c r="H70" s="3"/>
      <c r="I70" s="3"/>
      <c r="J70" s="3"/>
    </row>
    <row r="71" spans="2:10" ht="14.25">
      <c r="B71" s="3"/>
      <c r="C71" s="3"/>
      <c r="D71" s="3"/>
      <c r="E71" s="3"/>
      <c r="F71" s="3"/>
      <c r="G71" s="3"/>
      <c r="H71" s="3"/>
      <c r="I71" s="3"/>
      <c r="J71" s="3"/>
    </row>
    <row r="72" spans="2:10" ht="14.25">
      <c r="B72" s="3"/>
      <c r="C72" s="3"/>
      <c r="D72" s="3"/>
      <c r="E72" s="3"/>
      <c r="F72" s="3"/>
      <c r="G72" s="3"/>
      <c r="H72" s="3"/>
      <c r="I72" s="3"/>
      <c r="J72" s="3"/>
    </row>
    <row r="73" spans="2:10" ht="14.25">
      <c r="B73" s="3"/>
      <c r="C73" s="3"/>
      <c r="D73" s="3"/>
      <c r="E73" s="3"/>
      <c r="F73" s="3"/>
      <c r="G73" s="3"/>
      <c r="H73" s="3"/>
      <c r="I73" s="3"/>
      <c r="J73" s="3"/>
    </row>
    <row r="74" spans="2:10" ht="14.25">
      <c r="B74" s="3"/>
      <c r="C74" s="3"/>
      <c r="D74" s="3"/>
      <c r="E74" s="3"/>
      <c r="F74" s="3"/>
      <c r="G74" s="3"/>
      <c r="H74" s="3"/>
      <c r="I74" s="3"/>
      <c r="J74" s="3"/>
    </row>
    <row r="75" spans="2:10" ht="14.25">
      <c r="B75" s="3"/>
      <c r="C75" s="3"/>
      <c r="D75" s="3"/>
      <c r="E75" s="3"/>
      <c r="F75" s="3"/>
      <c r="G75" s="3"/>
      <c r="H75" s="3"/>
      <c r="I75" s="3"/>
      <c r="J75" s="3"/>
    </row>
    <row r="76" spans="2:10" ht="14.25">
      <c r="B76" s="3"/>
      <c r="C76" s="3"/>
      <c r="D76" s="3"/>
      <c r="E76" s="3"/>
      <c r="F76" s="3"/>
      <c r="G76" s="3"/>
      <c r="H76" s="3"/>
      <c r="I76" s="3"/>
      <c r="J76" s="3"/>
    </row>
    <row r="77" spans="2:10" ht="14.25">
      <c r="B77" s="3"/>
      <c r="C77" s="3"/>
      <c r="D77" s="3"/>
      <c r="E77" s="3"/>
      <c r="F77" s="3"/>
      <c r="G77" s="3"/>
      <c r="H77" s="3"/>
      <c r="I77" s="3"/>
      <c r="J77" s="3"/>
    </row>
    <row r="78" spans="2:10" ht="14.25">
      <c r="B78" s="3"/>
      <c r="C78" s="3"/>
      <c r="D78" s="3"/>
      <c r="E78" s="3"/>
      <c r="F78" s="3"/>
      <c r="G78" s="3"/>
      <c r="H78" s="3"/>
      <c r="I78" s="3"/>
      <c r="J78" s="3"/>
    </row>
    <row r="79" spans="2:10" ht="14.25">
      <c r="B79" s="3"/>
      <c r="C79" s="3"/>
      <c r="D79" s="3"/>
      <c r="E79" s="3"/>
      <c r="F79" s="3"/>
      <c r="G79" s="3"/>
      <c r="H79" s="3"/>
      <c r="I79" s="3"/>
      <c r="J79" s="3"/>
    </row>
    <row r="80" spans="2:10" ht="14.25">
      <c r="B80" s="3"/>
      <c r="C80" s="3"/>
      <c r="D80" s="3"/>
      <c r="E80" s="3"/>
      <c r="F80" s="3"/>
      <c r="G80" s="3"/>
      <c r="H80" s="3"/>
      <c r="I80" s="3"/>
      <c r="J80" s="3"/>
    </row>
    <row r="81" spans="2:10" ht="14.25">
      <c r="B81" s="3"/>
      <c r="C81" s="3"/>
      <c r="D81" s="3"/>
      <c r="E81" s="3"/>
      <c r="F81" s="3"/>
      <c r="G81" s="3"/>
      <c r="H81" s="3"/>
      <c r="I81" s="3"/>
      <c r="J81" s="3"/>
    </row>
    <row r="82" spans="2:10" ht="14.25">
      <c r="B82" s="3"/>
      <c r="C82" s="3"/>
      <c r="D82" s="3"/>
      <c r="E82" s="3"/>
      <c r="F82" s="3"/>
      <c r="G82" s="3"/>
      <c r="H82" s="3"/>
      <c r="I82" s="3"/>
      <c r="J82" s="3"/>
    </row>
    <row r="83" spans="2:10" ht="14.25">
      <c r="B83" s="3"/>
      <c r="C83" s="3"/>
      <c r="D83" s="3"/>
      <c r="E83" s="3"/>
      <c r="F83" s="3"/>
      <c r="G83" s="3"/>
      <c r="H83" s="3"/>
      <c r="I83" s="3"/>
      <c r="J83" s="3"/>
    </row>
    <row r="84" spans="2:10" ht="14.25">
      <c r="B84" s="3"/>
      <c r="C84" s="3"/>
      <c r="D84" s="3"/>
      <c r="E84" s="3"/>
      <c r="F84" s="3"/>
      <c r="G84" s="3"/>
      <c r="H84" s="3"/>
      <c r="I84" s="3"/>
      <c r="J84" s="3"/>
    </row>
    <row r="85" spans="2:10" ht="14.25">
      <c r="B85" s="3"/>
      <c r="C85" s="3"/>
      <c r="D85" s="3"/>
      <c r="E85" s="3"/>
      <c r="F85" s="3"/>
      <c r="G85" s="3"/>
      <c r="H85" s="3"/>
      <c r="I85" s="3"/>
      <c r="J85" s="3"/>
    </row>
    <row r="86" spans="2:10" ht="14.25">
      <c r="B86" s="3"/>
      <c r="C86" s="3"/>
      <c r="D86" s="3"/>
      <c r="E86" s="3"/>
      <c r="F86" s="3"/>
      <c r="G86" s="3"/>
      <c r="H86" s="3"/>
      <c r="I86" s="3"/>
      <c r="J86" s="3"/>
    </row>
    <row r="87" spans="2:10" ht="14.25">
      <c r="B87" s="3"/>
      <c r="C87" s="3"/>
      <c r="D87" s="3"/>
      <c r="E87" s="3"/>
      <c r="F87" s="3"/>
      <c r="G87" s="3"/>
      <c r="H87" s="3"/>
      <c r="I87" s="3"/>
      <c r="J87" s="3"/>
    </row>
    <row r="88" spans="2:10" ht="14.25">
      <c r="B88" s="3"/>
      <c r="C88" s="3"/>
      <c r="D88" s="3"/>
      <c r="E88" s="3"/>
      <c r="F88" s="3"/>
      <c r="G88" s="3"/>
      <c r="H88" s="3"/>
      <c r="I88" s="3"/>
      <c r="J88" s="3"/>
    </row>
    <row r="89" spans="2:10" ht="14.25">
      <c r="B89" s="3"/>
      <c r="C89" s="3"/>
      <c r="D89" s="3"/>
      <c r="E89" s="3"/>
      <c r="F89" s="3"/>
      <c r="G89" s="3"/>
      <c r="H89" s="3"/>
      <c r="I89" s="3"/>
      <c r="J89" s="3"/>
    </row>
    <row r="90" spans="2:10" ht="14.25">
      <c r="B90" s="3"/>
      <c r="C90" s="3"/>
      <c r="D90" s="3"/>
      <c r="E90" s="3"/>
      <c r="F90" s="3"/>
      <c r="G90" s="3"/>
      <c r="H90" s="3"/>
      <c r="I90" s="3"/>
      <c r="J90" s="3"/>
    </row>
    <row r="91" spans="2:10" ht="14.25">
      <c r="B91" s="3"/>
      <c r="C91" s="3"/>
      <c r="D91" s="3"/>
      <c r="E91" s="3"/>
      <c r="F91" s="3"/>
      <c r="G91" s="3"/>
      <c r="H91" s="3"/>
      <c r="I91" s="3"/>
      <c r="J91" s="3"/>
    </row>
    <row r="92" spans="2:10" ht="14.25">
      <c r="B92" s="3"/>
      <c r="C92" s="3"/>
      <c r="D92" s="3"/>
      <c r="E92" s="3"/>
      <c r="F92" s="3"/>
      <c r="G92" s="3"/>
      <c r="H92" s="3"/>
      <c r="I92" s="3"/>
      <c r="J92" s="3"/>
    </row>
    <row r="93" spans="2:10" ht="14.25">
      <c r="B93" s="3"/>
      <c r="C93" s="3"/>
      <c r="D93" s="3"/>
      <c r="E93" s="3"/>
      <c r="F93" s="3"/>
      <c r="G93" s="3"/>
      <c r="H93" s="3"/>
      <c r="I93" s="3"/>
      <c r="J93" s="3"/>
    </row>
    <row r="94" spans="2:10" ht="14.25">
      <c r="B94" s="3"/>
      <c r="C94" s="3"/>
      <c r="D94" s="3"/>
      <c r="E94" s="3"/>
      <c r="F94" s="3"/>
      <c r="G94" s="3"/>
      <c r="H94" s="3"/>
      <c r="I94" s="3"/>
      <c r="J94" s="3"/>
    </row>
    <row r="95" spans="2:10" ht="14.25">
      <c r="B95" s="3"/>
      <c r="C95" s="3"/>
      <c r="D95" s="3"/>
      <c r="E95" s="3"/>
      <c r="F95" s="3"/>
      <c r="G95" s="3"/>
      <c r="H95" s="3"/>
      <c r="I95" s="3"/>
      <c r="J95" s="3"/>
    </row>
    <row r="96" spans="2:10" ht="14.25">
      <c r="B96" s="3"/>
      <c r="C96" s="3"/>
      <c r="D96" s="3"/>
      <c r="E96" s="3"/>
      <c r="F96" s="3"/>
      <c r="G96" s="3"/>
      <c r="H96" s="3"/>
      <c r="I96" s="3"/>
      <c r="J96" s="3"/>
    </row>
    <row r="97" spans="2:10" ht="14.25">
      <c r="B97" s="3"/>
      <c r="C97" s="3"/>
      <c r="D97" s="3"/>
      <c r="E97" s="3"/>
      <c r="F97" s="3"/>
      <c r="G97" s="3"/>
      <c r="H97" s="3"/>
      <c r="I97" s="3"/>
      <c r="J97" s="3"/>
    </row>
    <row r="98" spans="2:10" ht="14.25">
      <c r="B98" s="3"/>
      <c r="C98" s="3"/>
      <c r="D98" s="3"/>
      <c r="E98" s="3"/>
      <c r="F98" s="3"/>
      <c r="G98" s="3"/>
      <c r="H98" s="3"/>
      <c r="I98" s="3"/>
      <c r="J98" s="3"/>
    </row>
    <row r="99" spans="2:10" ht="14.25">
      <c r="B99" s="3"/>
      <c r="C99" s="3"/>
      <c r="D99" s="3"/>
      <c r="E99" s="3"/>
      <c r="F99" s="3"/>
      <c r="G99" s="3"/>
      <c r="H99" s="3"/>
      <c r="I99" s="3"/>
      <c r="J99" s="3"/>
    </row>
    <row r="100" spans="2:10" ht="14.2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4.2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4.2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4.2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4.25">
      <c r="B104" s="3"/>
      <c r="C104" s="3"/>
      <c r="D104" s="3"/>
      <c r="E104" s="3"/>
      <c r="F104" s="3"/>
      <c r="G104" s="3"/>
      <c r="H104" s="3"/>
      <c r="I104" s="3"/>
      <c r="J10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6">
      <selection activeCell="O21" sqref="O2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28.7109375" style="0" customWidth="1"/>
    <col min="4" max="4" width="10.421875" style="0" bestFit="1" customWidth="1"/>
    <col min="5" max="5" width="10.28125" style="0" bestFit="1" customWidth="1"/>
    <col min="6" max="6" width="9.7109375" style="0" customWidth="1"/>
    <col min="7" max="7" width="14.57421875" style="0" bestFit="1" customWidth="1"/>
    <col min="8" max="8" width="9.28125" style="0" customWidth="1"/>
    <col min="9" max="9" width="5.140625" style="0" bestFit="1" customWidth="1"/>
    <col min="10" max="10" width="5.57421875" style="0" customWidth="1"/>
    <col min="11" max="11" width="9.140625" style="0" hidden="1" customWidth="1"/>
  </cols>
  <sheetData>
    <row r="1" ht="20.25">
      <c r="A1" s="5" t="s">
        <v>0</v>
      </c>
    </row>
    <row r="2" ht="25.5">
      <c r="A2" s="4" t="s">
        <v>97</v>
      </c>
    </row>
    <row r="3" ht="15.75">
      <c r="A3" s="1" t="s">
        <v>1</v>
      </c>
    </row>
    <row r="4" spans="2:11" ht="15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11</v>
      </c>
      <c r="K4" s="2" t="s">
        <v>12</v>
      </c>
    </row>
    <row r="5" spans="2:11" ht="15">
      <c r="B5" s="2">
        <v>1</v>
      </c>
      <c r="C5" s="2" t="s">
        <v>68</v>
      </c>
      <c r="D5" s="2"/>
      <c r="E5" s="2"/>
      <c r="F5" s="2"/>
      <c r="G5" s="2"/>
      <c r="H5" s="2"/>
      <c r="I5" s="2"/>
      <c r="J5" s="2"/>
      <c r="K5" s="2"/>
    </row>
    <row r="6" spans="2:10" ht="14.25">
      <c r="B6" s="3">
        <v>1.1</v>
      </c>
      <c r="C6" s="3" t="s">
        <v>9</v>
      </c>
      <c r="D6" s="9">
        <v>15000</v>
      </c>
      <c r="E6" s="3" t="s">
        <v>8</v>
      </c>
      <c r="F6" s="9">
        <f>40*D6</f>
        <v>600000</v>
      </c>
      <c r="G6" s="3" t="s">
        <v>27</v>
      </c>
      <c r="H6" s="13">
        <f>365*F6/10000000</f>
        <v>21.9</v>
      </c>
      <c r="I6" s="3" t="s">
        <v>69</v>
      </c>
      <c r="J6" s="3">
        <v>2005</v>
      </c>
    </row>
    <row r="7" spans="2:10" ht="14.25">
      <c r="B7" s="3"/>
      <c r="C7" s="3" t="s">
        <v>14</v>
      </c>
      <c r="D7" s="9">
        <v>2500</v>
      </c>
      <c r="E7" s="3" t="s">
        <v>28</v>
      </c>
      <c r="F7" s="9">
        <f>30*D7</f>
        <v>75000</v>
      </c>
      <c r="G7" s="3" t="s">
        <v>27</v>
      </c>
      <c r="H7" s="13">
        <f>365*F7/10000000</f>
        <v>2.7375</v>
      </c>
      <c r="I7" s="3" t="s">
        <v>69</v>
      </c>
      <c r="J7" s="3">
        <v>2005</v>
      </c>
    </row>
    <row r="8" spans="2:9" ht="15">
      <c r="B8" s="3"/>
      <c r="C8" s="2" t="s">
        <v>26</v>
      </c>
      <c r="D8" s="9"/>
      <c r="E8" s="3"/>
      <c r="F8" s="10">
        <f>F6+F7</f>
        <v>675000</v>
      </c>
      <c r="G8" s="2" t="s">
        <v>27</v>
      </c>
      <c r="H8" s="7">
        <f>H6+H7</f>
        <v>24.6375</v>
      </c>
      <c r="I8" s="2" t="s">
        <v>69</v>
      </c>
    </row>
    <row r="9" spans="2:11" ht="14.25">
      <c r="B9" s="3">
        <v>1.2</v>
      </c>
      <c r="C9" s="3" t="s">
        <v>10</v>
      </c>
      <c r="D9" s="9">
        <f>D6*1.333333333</f>
        <v>19999.999995</v>
      </c>
      <c r="E9" s="3" t="s">
        <v>8</v>
      </c>
      <c r="F9" s="9">
        <f>40*D9</f>
        <v>799999.9997999999</v>
      </c>
      <c r="G9" s="3" t="s">
        <v>27</v>
      </c>
      <c r="H9" s="13">
        <f>365*F9/10000000</f>
        <v>29.199999992699993</v>
      </c>
      <c r="I9" s="3" t="s">
        <v>69</v>
      </c>
      <c r="J9" s="3">
        <v>2020</v>
      </c>
      <c r="K9" t="s">
        <v>13</v>
      </c>
    </row>
    <row r="10" spans="2:11" ht="14.25">
      <c r="B10" s="3"/>
      <c r="C10" s="3" t="s">
        <v>15</v>
      </c>
      <c r="D10" s="9">
        <f>D7*1.333333333</f>
        <v>3333.3333325</v>
      </c>
      <c r="E10" s="3" t="s">
        <v>28</v>
      </c>
      <c r="F10" s="9">
        <f>30*D10</f>
        <v>99999.999975</v>
      </c>
      <c r="G10" s="3" t="s">
        <v>27</v>
      </c>
      <c r="H10" s="13">
        <f>365*F10/10000000</f>
        <v>3.6499999990874996</v>
      </c>
      <c r="I10" s="3" t="s">
        <v>69</v>
      </c>
      <c r="J10" s="3">
        <v>2020</v>
      </c>
      <c r="K10" t="s">
        <v>16</v>
      </c>
    </row>
    <row r="11" spans="2:10" ht="15">
      <c r="B11" s="3"/>
      <c r="C11" s="2" t="s">
        <v>82</v>
      </c>
      <c r="D11" s="3"/>
      <c r="E11" s="3"/>
      <c r="F11" s="10">
        <f>F9+F10</f>
        <v>899999.9997749999</v>
      </c>
      <c r="G11" s="3" t="s">
        <v>27</v>
      </c>
      <c r="H11" s="7">
        <f>H9+H10</f>
        <v>32.84999999178749</v>
      </c>
      <c r="I11" s="2" t="s">
        <v>69</v>
      </c>
      <c r="J11" s="3"/>
    </row>
    <row r="12" spans="2:10" ht="15">
      <c r="B12" s="2">
        <v>2</v>
      </c>
      <c r="C12" s="2" t="s">
        <v>17</v>
      </c>
      <c r="D12" s="3"/>
      <c r="E12" s="3"/>
      <c r="F12" s="3"/>
      <c r="G12" s="3"/>
      <c r="H12" s="3"/>
      <c r="I12" s="3"/>
      <c r="J12" s="3"/>
    </row>
    <row r="13" spans="2:10" ht="14.25">
      <c r="B13" s="3"/>
      <c r="C13" s="3" t="s">
        <v>98</v>
      </c>
      <c r="D13" s="8">
        <v>1416</v>
      </c>
      <c r="E13" s="3" t="s">
        <v>18</v>
      </c>
      <c r="F13" s="3"/>
      <c r="G13" s="3"/>
      <c r="H13" s="6">
        <f>0.5*D13</f>
        <v>708</v>
      </c>
      <c r="I13" s="3" t="s">
        <v>69</v>
      </c>
      <c r="J13" s="3"/>
    </row>
    <row r="14" spans="2:10" ht="14.25">
      <c r="B14" s="3"/>
      <c r="C14" s="3" t="s">
        <v>99</v>
      </c>
      <c r="D14" s="8">
        <v>58</v>
      </c>
      <c r="E14" s="3" t="s">
        <v>18</v>
      </c>
      <c r="F14" s="3"/>
      <c r="G14" s="3"/>
      <c r="H14" s="6">
        <f>1.5*D14</f>
        <v>87</v>
      </c>
      <c r="I14" s="3" t="s">
        <v>69</v>
      </c>
      <c r="J14" s="3"/>
    </row>
    <row r="15" spans="2:10" ht="15">
      <c r="B15" s="3"/>
      <c r="C15" s="2" t="s">
        <v>26</v>
      </c>
      <c r="D15" s="17">
        <f>SUM(D13:D14)</f>
        <v>1474</v>
      </c>
      <c r="E15" s="2" t="s">
        <v>18</v>
      </c>
      <c r="F15" s="3"/>
      <c r="G15" s="3"/>
      <c r="H15" s="12">
        <f>SUM(H13:H14)</f>
        <v>795</v>
      </c>
      <c r="I15" s="2" t="s">
        <v>69</v>
      </c>
      <c r="J15" s="3"/>
    </row>
    <row r="16" spans="2:10" ht="15">
      <c r="B16" s="3"/>
      <c r="C16" s="2" t="s">
        <v>72</v>
      </c>
      <c r="D16" s="9">
        <v>400</v>
      </c>
      <c r="E16" s="3" t="s">
        <v>30</v>
      </c>
      <c r="F16" s="9">
        <v>25</v>
      </c>
      <c r="G16" s="3" t="s">
        <v>31</v>
      </c>
      <c r="H16" s="12">
        <f>(D16*300*13500+F16*300*22500)/10000000</f>
        <v>178.875</v>
      </c>
      <c r="I16" s="2" t="s">
        <v>69</v>
      </c>
      <c r="J16" s="3"/>
    </row>
    <row r="17" spans="2:10" ht="15">
      <c r="B17" s="3"/>
      <c r="C17" s="2" t="s">
        <v>29</v>
      </c>
      <c r="D17" s="2"/>
      <c r="E17" s="2"/>
      <c r="F17" s="2"/>
      <c r="G17" s="2"/>
      <c r="H17" s="12">
        <f>H15+H11</f>
        <v>827.8499999917875</v>
      </c>
      <c r="I17" s="2" t="s">
        <v>69</v>
      </c>
      <c r="J17" s="3"/>
    </row>
    <row r="18" spans="1:10" ht="15.75">
      <c r="A18" s="1" t="s">
        <v>32</v>
      </c>
      <c r="B18" s="3"/>
      <c r="C18" s="3"/>
      <c r="D18" s="3"/>
      <c r="E18" s="3"/>
      <c r="F18" s="3"/>
      <c r="G18" s="3"/>
      <c r="H18" s="3"/>
      <c r="I18" s="3"/>
      <c r="J18" s="3"/>
    </row>
    <row r="19" spans="2:10" ht="14.25">
      <c r="B19" s="3">
        <v>1.1</v>
      </c>
      <c r="C19" s="3" t="s">
        <v>33</v>
      </c>
      <c r="D19" s="9">
        <v>795</v>
      </c>
      <c r="E19" s="3" t="s">
        <v>34</v>
      </c>
      <c r="F19" s="3" t="s">
        <v>40</v>
      </c>
      <c r="G19" s="14">
        <v>0.6</v>
      </c>
      <c r="H19" s="3" t="s">
        <v>70</v>
      </c>
      <c r="I19" s="3"/>
      <c r="J19" s="3"/>
    </row>
    <row r="20" spans="2:11" ht="14.25">
      <c r="B20" s="3">
        <v>1.2</v>
      </c>
      <c r="C20" s="3" t="s">
        <v>35</v>
      </c>
      <c r="D20" s="6">
        <v>4110.11</v>
      </c>
      <c r="E20" s="3" t="s">
        <v>18</v>
      </c>
      <c r="F20" s="3" t="s">
        <v>39</v>
      </c>
      <c r="G20" s="14">
        <v>0.4</v>
      </c>
      <c r="H20" s="3" t="s">
        <v>70</v>
      </c>
      <c r="I20" s="3"/>
      <c r="J20" s="3"/>
      <c r="K20" t="s">
        <v>43</v>
      </c>
    </row>
    <row r="21" spans="2:10" ht="14.25">
      <c r="B21" s="3">
        <v>2.1</v>
      </c>
      <c r="C21" s="3" t="s">
        <v>36</v>
      </c>
      <c r="D21" s="6">
        <f>D19*D20/1000</f>
        <v>3267.53745</v>
      </c>
      <c r="E21" s="3" t="s">
        <v>69</v>
      </c>
      <c r="F21" s="3"/>
      <c r="G21" s="3"/>
      <c r="H21" s="3"/>
      <c r="I21" s="3"/>
      <c r="J21" s="3"/>
    </row>
    <row r="22" spans="2:11" ht="14.25">
      <c r="B22" s="3">
        <v>2.2</v>
      </c>
      <c r="C22" s="3" t="s">
        <v>37</v>
      </c>
      <c r="D22" s="11">
        <f>D21*0.4</f>
        <v>1307.01498</v>
      </c>
      <c r="E22" s="3" t="s">
        <v>69</v>
      </c>
      <c r="F22" s="3"/>
      <c r="G22" s="3"/>
      <c r="H22" s="3"/>
      <c r="I22" s="3"/>
      <c r="J22" s="3"/>
      <c r="K22" t="s">
        <v>38</v>
      </c>
    </row>
    <row r="23" spans="2:11" ht="14.25">
      <c r="B23" s="3">
        <v>2.3</v>
      </c>
      <c r="C23" s="3" t="s">
        <v>42</v>
      </c>
      <c r="D23" s="11">
        <f>(G19*0.15+G20*0.05)*D21</f>
        <v>359.42911949999996</v>
      </c>
      <c r="E23" s="3" t="s">
        <v>69</v>
      </c>
      <c r="F23" s="3"/>
      <c r="G23" s="3"/>
      <c r="H23" s="3"/>
      <c r="I23" s="3"/>
      <c r="J23" s="3"/>
      <c r="K23" t="s">
        <v>41</v>
      </c>
    </row>
    <row r="24" spans="2:11" ht="14.25">
      <c r="B24" s="3">
        <v>2.4</v>
      </c>
      <c r="C24" s="3" t="s">
        <v>44</v>
      </c>
      <c r="D24" s="6">
        <f>2.5*H24</f>
        <v>137.75</v>
      </c>
      <c r="E24" s="3" t="s">
        <v>69</v>
      </c>
      <c r="F24" s="3" t="s">
        <v>46</v>
      </c>
      <c r="G24" s="3"/>
      <c r="H24" s="3">
        <v>55.1</v>
      </c>
      <c r="I24" s="3" t="s">
        <v>69</v>
      </c>
      <c r="J24" s="3"/>
      <c r="K24" t="s">
        <v>45</v>
      </c>
    </row>
    <row r="25" spans="2:10" ht="14.25">
      <c r="B25" s="3">
        <v>2.5</v>
      </c>
      <c r="C25" s="3" t="s">
        <v>47</v>
      </c>
      <c r="D25" s="11">
        <f>D21-D22-D23-D24</f>
        <v>1463.3433504999998</v>
      </c>
      <c r="E25" s="3" t="s">
        <v>69</v>
      </c>
      <c r="F25" s="3"/>
      <c r="G25" s="3"/>
      <c r="H25" s="3"/>
      <c r="I25" s="3"/>
      <c r="J25" s="3"/>
    </row>
    <row r="26" spans="2:10" ht="15">
      <c r="B26" s="3"/>
      <c r="C26" s="2" t="s">
        <v>48</v>
      </c>
      <c r="D26" s="12">
        <f>D23+D24</f>
        <v>497.17911949999996</v>
      </c>
      <c r="E26" s="2" t="s">
        <v>69</v>
      </c>
      <c r="F26" s="3"/>
      <c r="G26" s="3"/>
      <c r="H26" s="3"/>
      <c r="I26" s="3"/>
      <c r="J26" s="3"/>
    </row>
    <row r="27" spans="2:10" ht="15">
      <c r="B27" s="3"/>
      <c r="C27" s="2" t="s">
        <v>52</v>
      </c>
      <c r="D27" s="12">
        <f>H17-D26</f>
        <v>330.67088049178756</v>
      </c>
      <c r="E27" s="2"/>
      <c r="F27" s="3"/>
      <c r="G27" s="3"/>
      <c r="H27" s="3"/>
      <c r="I27" s="3"/>
      <c r="J27" s="3"/>
    </row>
    <row r="28" spans="1:10" ht="15.75">
      <c r="A28" s="1" t="s">
        <v>49</v>
      </c>
      <c r="B28" s="3"/>
      <c r="C28" s="3"/>
      <c r="D28" s="3"/>
      <c r="E28" s="3"/>
      <c r="F28" s="3"/>
      <c r="G28" s="3"/>
      <c r="H28" s="3"/>
      <c r="I28" s="3"/>
      <c r="J28" s="3"/>
    </row>
    <row r="29" spans="2:10" ht="14.25">
      <c r="B29" s="3">
        <v>1</v>
      </c>
      <c r="C29" s="3" t="s">
        <v>50</v>
      </c>
      <c r="D29" s="11">
        <f>D25/4</f>
        <v>365.83583762499995</v>
      </c>
      <c r="E29" s="3" t="s">
        <v>69</v>
      </c>
      <c r="F29" s="3" t="s">
        <v>51</v>
      </c>
      <c r="G29" s="3"/>
      <c r="H29" s="11">
        <f>D27</f>
        <v>330.67088049178756</v>
      </c>
      <c r="I29" s="3" t="s">
        <v>69</v>
      </c>
      <c r="J29" s="3"/>
    </row>
    <row r="30" spans="2:10" ht="14.25">
      <c r="B30" s="3"/>
      <c r="C30" s="3" t="s">
        <v>53</v>
      </c>
      <c r="D30" s="6">
        <f>H24</f>
        <v>55.1</v>
      </c>
      <c r="E30" s="3" t="s">
        <v>69</v>
      </c>
      <c r="F30" s="3"/>
      <c r="G30" s="3"/>
      <c r="H30" s="3"/>
      <c r="I30" s="3"/>
      <c r="J30" s="3"/>
    </row>
    <row r="31" spans="2:10" ht="15">
      <c r="B31" s="3"/>
      <c r="C31" s="2" t="s">
        <v>54</v>
      </c>
      <c r="D31" s="12">
        <f>D29-D30</f>
        <v>310.73583762499993</v>
      </c>
      <c r="E31" s="2" t="s">
        <v>69</v>
      </c>
      <c r="F31" s="3"/>
      <c r="G31" s="3"/>
      <c r="H31" s="3"/>
      <c r="I31" s="3"/>
      <c r="J31" s="3"/>
    </row>
    <row r="32" spans="2:10" ht="14.25">
      <c r="B32" s="3">
        <v>2</v>
      </c>
      <c r="C32" s="3" t="s">
        <v>55</v>
      </c>
      <c r="D32" s="3"/>
      <c r="E32" s="3"/>
      <c r="F32" s="3"/>
      <c r="G32" s="3"/>
      <c r="H32" s="3"/>
      <c r="I32" s="3"/>
      <c r="J32" s="3"/>
    </row>
    <row r="33" spans="2:10" ht="14.25">
      <c r="B33" s="3">
        <v>2.1</v>
      </c>
      <c r="C33" s="3" t="s">
        <v>56</v>
      </c>
      <c r="D33" s="9">
        <v>15</v>
      </c>
      <c r="E33" s="3" t="s">
        <v>71</v>
      </c>
      <c r="F33" s="6">
        <f>0.18*D33</f>
        <v>2.6999999999999997</v>
      </c>
      <c r="G33" s="3" t="s">
        <v>69</v>
      </c>
      <c r="H33" s="3"/>
      <c r="I33" s="3"/>
      <c r="J33" s="3"/>
    </row>
    <row r="34" spans="2:10" ht="14.25">
      <c r="B34" s="3">
        <v>2.2</v>
      </c>
      <c r="C34" s="3" t="s">
        <v>57</v>
      </c>
      <c r="D34" s="9">
        <v>0</v>
      </c>
      <c r="E34" s="3" t="s">
        <v>71</v>
      </c>
      <c r="F34" s="6">
        <f>0.36*D34</f>
        <v>0</v>
      </c>
      <c r="G34" s="3" t="s">
        <v>69</v>
      </c>
      <c r="H34" s="3"/>
      <c r="I34" s="3"/>
      <c r="J34" s="3"/>
    </row>
    <row r="35" spans="2:10" ht="14.25">
      <c r="B35" s="3">
        <v>2.3</v>
      </c>
      <c r="C35" s="3" t="s">
        <v>58</v>
      </c>
      <c r="D35" s="9">
        <v>15</v>
      </c>
      <c r="E35" s="3" t="s">
        <v>71</v>
      </c>
      <c r="F35" s="6">
        <f>0.1*D35</f>
        <v>1.5</v>
      </c>
      <c r="G35" s="3" t="s">
        <v>69</v>
      </c>
      <c r="H35" s="3"/>
      <c r="I35" s="3"/>
      <c r="J35" s="3"/>
    </row>
    <row r="36" spans="2:10" ht="14.25">
      <c r="B36" s="3">
        <v>2.4</v>
      </c>
      <c r="C36" s="3" t="s">
        <v>74</v>
      </c>
      <c r="D36" s="9">
        <v>10</v>
      </c>
      <c r="E36" s="3" t="s">
        <v>60</v>
      </c>
      <c r="F36" s="6">
        <f>0.1*D36</f>
        <v>1</v>
      </c>
      <c r="G36" s="3" t="s">
        <v>69</v>
      </c>
      <c r="H36" s="3"/>
      <c r="I36" s="3"/>
      <c r="J36" s="3"/>
    </row>
    <row r="37" spans="2:10" ht="14.25">
      <c r="B37" s="3">
        <v>2.5</v>
      </c>
      <c r="C37" s="3" t="s">
        <v>61</v>
      </c>
      <c r="D37" s="9">
        <v>10000</v>
      </c>
      <c r="E37" s="3" t="s">
        <v>64</v>
      </c>
      <c r="F37" s="6">
        <f>0.00012*D37</f>
        <v>1.2</v>
      </c>
      <c r="G37" s="3" t="s">
        <v>69</v>
      </c>
      <c r="H37" s="3"/>
      <c r="I37" s="3"/>
      <c r="J37" s="3"/>
    </row>
    <row r="38" spans="2:10" ht="14.25">
      <c r="B38" s="3">
        <v>2.6</v>
      </c>
      <c r="C38" s="3" t="s">
        <v>62</v>
      </c>
      <c r="D38" s="9">
        <v>0</v>
      </c>
      <c r="E38" s="3" t="s">
        <v>64</v>
      </c>
      <c r="F38" s="6">
        <f>0.00012*D38</f>
        <v>0</v>
      </c>
      <c r="G38" s="3" t="s">
        <v>69</v>
      </c>
      <c r="H38" s="3"/>
      <c r="I38" s="3"/>
      <c r="J38" s="3"/>
    </row>
    <row r="39" spans="2:10" ht="14.25">
      <c r="B39" s="3">
        <v>2.7</v>
      </c>
      <c r="C39" s="3" t="s">
        <v>63</v>
      </c>
      <c r="D39" s="9">
        <v>0</v>
      </c>
      <c r="E39" s="3" t="s">
        <v>60</v>
      </c>
      <c r="F39" s="6">
        <f>0.125*D39</f>
        <v>0</v>
      </c>
      <c r="G39" s="3" t="s">
        <v>69</v>
      </c>
      <c r="H39" s="3"/>
      <c r="I39" s="3"/>
      <c r="J39" s="3"/>
    </row>
    <row r="40" spans="2:10" ht="14.25">
      <c r="B40" s="3">
        <v>2.8</v>
      </c>
      <c r="C40" s="3" t="s">
        <v>65</v>
      </c>
      <c r="D40" s="3"/>
      <c r="E40" s="3"/>
      <c r="F40" s="6"/>
      <c r="G40" s="3" t="s">
        <v>69</v>
      </c>
      <c r="H40" s="3"/>
      <c r="I40" s="3"/>
      <c r="J40" s="3"/>
    </row>
    <row r="41" spans="2:10" ht="15">
      <c r="B41" s="3"/>
      <c r="C41" s="2" t="s">
        <v>73</v>
      </c>
      <c r="D41" s="3"/>
      <c r="E41" s="3"/>
      <c r="F41" s="2">
        <f>SUM(F33:F40)</f>
        <v>6.3999999999999995</v>
      </c>
      <c r="G41" s="2" t="s">
        <v>69</v>
      </c>
      <c r="H41" s="3"/>
      <c r="I41" s="3"/>
      <c r="J41" s="3"/>
    </row>
    <row r="42" spans="2:10" ht="14.25">
      <c r="B42" s="3"/>
      <c r="C42" s="3"/>
      <c r="D42" s="3"/>
      <c r="E42" s="3" t="s">
        <v>95</v>
      </c>
      <c r="F42" s="19">
        <f>F41/D31</f>
        <v>0.02059627254106301</v>
      </c>
      <c r="G42" s="3" t="s">
        <v>96</v>
      </c>
      <c r="H42" s="3"/>
      <c r="I42" s="3"/>
      <c r="J42" s="3"/>
    </row>
    <row r="43" spans="2:10" ht="14.25">
      <c r="B43" s="3"/>
      <c r="C43" s="3"/>
      <c r="D43" s="3"/>
      <c r="E43" s="3"/>
      <c r="F43" s="3"/>
      <c r="G43" s="3"/>
      <c r="H43" s="3"/>
      <c r="I43" s="3"/>
      <c r="J43" s="3"/>
    </row>
    <row r="44" spans="2:10" ht="14.25">
      <c r="B44" s="3"/>
      <c r="C44" s="3"/>
      <c r="D44" s="3"/>
      <c r="E44" s="3"/>
      <c r="F44" s="3"/>
      <c r="G44" s="3"/>
      <c r="H44" s="3"/>
      <c r="I44" s="3"/>
      <c r="J44" s="3"/>
    </row>
    <row r="45" spans="2:10" ht="14.25">
      <c r="B45" s="3"/>
      <c r="C45" s="3"/>
      <c r="D45" s="3"/>
      <c r="E45" s="3"/>
      <c r="F45" s="3"/>
      <c r="G45" s="3"/>
      <c r="H45" s="3"/>
      <c r="I45" s="3"/>
      <c r="J45" s="3"/>
    </row>
    <row r="46" spans="2:10" ht="14.25">
      <c r="B46" s="3"/>
      <c r="C46" s="3"/>
      <c r="D46" s="3"/>
      <c r="E46" s="3"/>
      <c r="F46" s="3"/>
      <c r="G46" s="3"/>
      <c r="H46" s="3"/>
      <c r="I46" s="3"/>
      <c r="J46" s="3"/>
    </row>
    <row r="47" spans="2:10" ht="14.25">
      <c r="B47" s="3"/>
      <c r="C47" s="3"/>
      <c r="D47" s="3"/>
      <c r="E47" s="3"/>
      <c r="F47" s="3"/>
      <c r="G47" s="3"/>
      <c r="H47" s="3"/>
      <c r="I47" s="3"/>
      <c r="J47" s="3"/>
    </row>
    <row r="48" spans="2:10" ht="14.25">
      <c r="B48" s="3"/>
      <c r="C48" s="3"/>
      <c r="D48" s="3"/>
      <c r="E48" s="3"/>
      <c r="F48" s="3"/>
      <c r="G48" s="3"/>
      <c r="H48" s="3"/>
      <c r="I48" s="3"/>
      <c r="J48" s="3"/>
    </row>
    <row r="49" spans="2:10" ht="14.25">
      <c r="B49" s="3"/>
      <c r="C49" s="3"/>
      <c r="D49" s="3"/>
      <c r="E49" s="3"/>
      <c r="F49" s="3"/>
      <c r="G49" s="3"/>
      <c r="H49" s="3"/>
      <c r="I49" s="3"/>
      <c r="J49" s="3"/>
    </row>
    <row r="50" spans="2:10" ht="14.25">
      <c r="B50" s="3"/>
      <c r="C50" s="3"/>
      <c r="D50" s="3"/>
      <c r="E50" s="3"/>
      <c r="F50" s="3"/>
      <c r="G50" s="3"/>
      <c r="H50" s="3"/>
      <c r="I50" s="3"/>
      <c r="J50" s="3"/>
    </row>
    <row r="51" spans="2:10" ht="14.25">
      <c r="B51" s="3"/>
      <c r="C51" s="3"/>
      <c r="D51" s="3"/>
      <c r="E51" s="3"/>
      <c r="F51" s="3"/>
      <c r="G51" s="3"/>
      <c r="H51" s="3"/>
      <c r="I51" s="3"/>
      <c r="J51" s="3"/>
    </row>
    <row r="52" spans="2:10" ht="14.25">
      <c r="B52" s="3"/>
      <c r="C52" s="3"/>
      <c r="D52" s="3"/>
      <c r="E52" s="3"/>
      <c r="F52" s="3"/>
      <c r="G52" s="3"/>
      <c r="H52" s="3"/>
      <c r="I52" s="3"/>
      <c r="J52" s="3"/>
    </row>
    <row r="53" spans="2:10" ht="14.25">
      <c r="B53" s="3"/>
      <c r="C53" s="3"/>
      <c r="D53" s="3"/>
      <c r="E53" s="3"/>
      <c r="F53" s="3"/>
      <c r="G53" s="3"/>
      <c r="H53" s="3"/>
      <c r="I53" s="3"/>
      <c r="J53" s="3"/>
    </row>
    <row r="54" spans="2:10" ht="14.25">
      <c r="B54" s="3"/>
      <c r="C54" s="3"/>
      <c r="D54" s="3"/>
      <c r="E54" s="3"/>
      <c r="F54" s="3"/>
      <c r="G54" s="3"/>
      <c r="H54" s="3"/>
      <c r="I54" s="3"/>
      <c r="J54" s="3"/>
    </row>
    <row r="55" spans="2:10" ht="14.25">
      <c r="B55" s="3"/>
      <c r="C55" s="3"/>
      <c r="D55" s="3"/>
      <c r="E55" s="3"/>
      <c r="F55" s="3"/>
      <c r="G55" s="3"/>
      <c r="H55" s="3"/>
      <c r="I55" s="3"/>
      <c r="J55" s="3"/>
    </row>
    <row r="56" spans="2:10" ht="14.25">
      <c r="B56" s="3"/>
      <c r="C56" s="3"/>
      <c r="D56" s="3"/>
      <c r="E56" s="3"/>
      <c r="F56" s="3"/>
      <c r="G56" s="3"/>
      <c r="H56" s="3"/>
      <c r="I56" s="3"/>
      <c r="J56" s="3"/>
    </row>
    <row r="57" spans="2:10" ht="14.25">
      <c r="B57" s="3"/>
      <c r="C57" s="3"/>
      <c r="D57" s="3"/>
      <c r="E57" s="3"/>
      <c r="F57" s="3"/>
      <c r="G57" s="3"/>
      <c r="H57" s="3"/>
      <c r="I57" s="3"/>
      <c r="J57" s="3"/>
    </row>
    <row r="58" spans="2:10" ht="14.25">
      <c r="B58" s="3"/>
      <c r="C58" s="3"/>
      <c r="D58" s="3"/>
      <c r="E58" s="3"/>
      <c r="F58" s="3"/>
      <c r="G58" s="3"/>
      <c r="H58" s="3"/>
      <c r="I58" s="3"/>
      <c r="J58" s="3"/>
    </row>
    <row r="59" spans="2:10" ht="14.25">
      <c r="B59" s="3"/>
      <c r="C59" s="3"/>
      <c r="D59" s="3"/>
      <c r="E59" s="3"/>
      <c r="F59" s="3"/>
      <c r="G59" s="3"/>
      <c r="H59" s="3"/>
      <c r="I59" s="3"/>
      <c r="J59" s="3"/>
    </row>
    <row r="60" spans="2:10" ht="14.25">
      <c r="B60" s="3"/>
      <c r="C60" s="3"/>
      <c r="D60" s="3"/>
      <c r="E60" s="3"/>
      <c r="F60" s="3"/>
      <c r="G60" s="3"/>
      <c r="H60" s="3"/>
      <c r="I60" s="3"/>
      <c r="J60" s="3"/>
    </row>
    <row r="61" spans="2:10" ht="14.25">
      <c r="B61" s="3"/>
      <c r="C61" s="3"/>
      <c r="D61" s="3"/>
      <c r="E61" s="3"/>
      <c r="F61" s="3"/>
      <c r="G61" s="3"/>
      <c r="H61" s="3"/>
      <c r="I61" s="3"/>
      <c r="J61" s="3"/>
    </row>
    <row r="62" spans="2:10" ht="14.25">
      <c r="B62" s="3"/>
      <c r="C62" s="3"/>
      <c r="D62" s="3"/>
      <c r="E62" s="3"/>
      <c r="F62" s="3"/>
      <c r="G62" s="3"/>
      <c r="H62" s="3"/>
      <c r="I62" s="3"/>
      <c r="J62" s="3"/>
    </row>
    <row r="63" spans="2:10" ht="14.25">
      <c r="B63" s="3"/>
      <c r="C63" s="3"/>
      <c r="D63" s="3"/>
      <c r="E63" s="3"/>
      <c r="F63" s="3"/>
      <c r="G63" s="3"/>
      <c r="H63" s="3"/>
      <c r="I63" s="3"/>
      <c r="J63" s="3"/>
    </row>
    <row r="64" spans="2:10" ht="14.25">
      <c r="B64" s="3"/>
      <c r="C64" s="3"/>
      <c r="D64" s="3"/>
      <c r="E64" s="3"/>
      <c r="F64" s="3"/>
      <c r="G64" s="3"/>
      <c r="H64" s="3"/>
      <c r="I64" s="3"/>
      <c r="J64" s="3"/>
    </row>
    <row r="65" spans="2:10" ht="14.25">
      <c r="B65" s="3"/>
      <c r="C65" s="3"/>
      <c r="D65" s="3"/>
      <c r="E65" s="3"/>
      <c r="F65" s="3"/>
      <c r="G65" s="3"/>
      <c r="H65" s="3"/>
      <c r="I65" s="3"/>
      <c r="J65" s="3"/>
    </row>
    <row r="66" spans="2:10" ht="14.25">
      <c r="B66" s="3"/>
      <c r="C66" s="3"/>
      <c r="D66" s="3"/>
      <c r="E66" s="3"/>
      <c r="F66" s="3"/>
      <c r="G66" s="3"/>
      <c r="H66" s="3"/>
      <c r="I66" s="3"/>
      <c r="J66" s="3"/>
    </row>
    <row r="67" spans="2:10" ht="14.25">
      <c r="B67" s="3"/>
      <c r="C67" s="3"/>
      <c r="D67" s="3"/>
      <c r="E67" s="3"/>
      <c r="F67" s="3"/>
      <c r="G67" s="3"/>
      <c r="H67" s="3"/>
      <c r="I67" s="3"/>
      <c r="J67" s="3"/>
    </row>
    <row r="68" spans="2:10" ht="14.25">
      <c r="B68" s="3"/>
      <c r="C68" s="3"/>
      <c r="D68" s="3"/>
      <c r="E68" s="3"/>
      <c r="F68" s="3"/>
      <c r="G68" s="3"/>
      <c r="H68" s="3"/>
      <c r="I68" s="3"/>
      <c r="J68" s="3"/>
    </row>
    <row r="69" spans="2:10" ht="14.25">
      <c r="B69" s="3"/>
      <c r="C69" s="3"/>
      <c r="D69" s="3"/>
      <c r="E69" s="3"/>
      <c r="F69" s="3"/>
      <c r="G69" s="3"/>
      <c r="H69" s="3"/>
      <c r="I69" s="3"/>
      <c r="J69" s="3"/>
    </row>
    <row r="70" spans="2:10" ht="14.25">
      <c r="B70" s="3"/>
      <c r="C70" s="3"/>
      <c r="D70" s="3"/>
      <c r="E70" s="3"/>
      <c r="F70" s="3"/>
      <c r="G70" s="3"/>
      <c r="H70" s="3"/>
      <c r="I70" s="3"/>
      <c r="J70" s="3"/>
    </row>
    <row r="71" spans="2:10" ht="14.25">
      <c r="B71" s="3"/>
      <c r="C71" s="3"/>
      <c r="D71" s="3"/>
      <c r="E71" s="3"/>
      <c r="F71" s="3"/>
      <c r="G71" s="3"/>
      <c r="H71" s="3"/>
      <c r="I71" s="3"/>
      <c r="J71" s="3"/>
    </row>
    <row r="72" spans="2:10" ht="14.25">
      <c r="B72" s="3"/>
      <c r="C72" s="3"/>
      <c r="D72" s="3"/>
      <c r="E72" s="3"/>
      <c r="F72" s="3"/>
      <c r="G72" s="3"/>
      <c r="H72" s="3"/>
      <c r="I72" s="3"/>
      <c r="J72" s="3"/>
    </row>
    <row r="73" spans="2:10" ht="14.25">
      <c r="B73" s="3"/>
      <c r="C73" s="3"/>
      <c r="D73" s="3"/>
      <c r="E73" s="3"/>
      <c r="F73" s="3"/>
      <c r="G73" s="3"/>
      <c r="H73" s="3"/>
      <c r="I73" s="3"/>
      <c r="J73" s="3"/>
    </row>
    <row r="74" spans="2:10" ht="14.25">
      <c r="B74" s="3"/>
      <c r="C74" s="3"/>
      <c r="D74" s="3"/>
      <c r="E74" s="3"/>
      <c r="F74" s="3"/>
      <c r="G74" s="3"/>
      <c r="H74" s="3"/>
      <c r="I74" s="3"/>
      <c r="J74" s="3"/>
    </row>
    <row r="75" spans="2:10" ht="14.25">
      <c r="B75" s="3"/>
      <c r="C75" s="3"/>
      <c r="D75" s="3"/>
      <c r="E75" s="3"/>
      <c r="F75" s="3"/>
      <c r="G75" s="3"/>
      <c r="H75" s="3"/>
      <c r="I75" s="3"/>
      <c r="J75" s="3"/>
    </row>
    <row r="76" spans="2:10" ht="14.25">
      <c r="B76" s="3"/>
      <c r="C76" s="3"/>
      <c r="D76" s="3"/>
      <c r="E76" s="3"/>
      <c r="F76" s="3"/>
      <c r="G76" s="3"/>
      <c r="H76" s="3"/>
      <c r="I76" s="3"/>
      <c r="J76" s="3"/>
    </row>
    <row r="77" spans="2:10" ht="14.25">
      <c r="B77" s="3"/>
      <c r="C77" s="3"/>
      <c r="D77" s="3"/>
      <c r="E77" s="3"/>
      <c r="F77" s="3"/>
      <c r="G77" s="3"/>
      <c r="H77" s="3"/>
      <c r="I77" s="3"/>
      <c r="J77" s="3"/>
    </row>
    <row r="78" spans="2:10" ht="14.25">
      <c r="B78" s="3"/>
      <c r="C78" s="3"/>
      <c r="D78" s="3"/>
      <c r="E78" s="3"/>
      <c r="F78" s="3"/>
      <c r="G78" s="3"/>
      <c r="H78" s="3"/>
      <c r="I78" s="3"/>
      <c r="J78" s="3"/>
    </row>
    <row r="79" spans="2:10" ht="14.25">
      <c r="B79" s="3"/>
      <c r="C79" s="3"/>
      <c r="D79" s="3"/>
      <c r="E79" s="3"/>
      <c r="F79" s="3"/>
      <c r="G79" s="3"/>
      <c r="H79" s="3"/>
      <c r="I79" s="3"/>
      <c r="J79" s="3"/>
    </row>
    <row r="80" spans="2:10" ht="14.25">
      <c r="B80" s="3"/>
      <c r="C80" s="3"/>
      <c r="D80" s="3"/>
      <c r="E80" s="3"/>
      <c r="F80" s="3"/>
      <c r="G80" s="3"/>
      <c r="H80" s="3"/>
      <c r="I80" s="3"/>
      <c r="J80" s="3"/>
    </row>
    <row r="81" spans="2:10" ht="14.25">
      <c r="B81" s="3"/>
      <c r="C81" s="3"/>
      <c r="D81" s="3"/>
      <c r="E81" s="3"/>
      <c r="F81" s="3"/>
      <c r="G81" s="3"/>
      <c r="H81" s="3"/>
      <c r="I81" s="3"/>
      <c r="J81" s="3"/>
    </row>
    <row r="82" spans="2:10" ht="14.25">
      <c r="B82" s="3"/>
      <c r="C82" s="3"/>
      <c r="D82" s="3"/>
      <c r="E82" s="3"/>
      <c r="F82" s="3"/>
      <c r="G82" s="3"/>
      <c r="H82" s="3"/>
      <c r="I82" s="3"/>
      <c r="J82" s="3"/>
    </row>
    <row r="83" spans="2:10" ht="14.25">
      <c r="B83" s="3"/>
      <c r="C83" s="3"/>
      <c r="D83" s="3"/>
      <c r="E83" s="3"/>
      <c r="F83" s="3"/>
      <c r="G83" s="3"/>
      <c r="H83" s="3"/>
      <c r="I83" s="3"/>
      <c r="J83" s="3"/>
    </row>
    <row r="84" spans="2:10" ht="14.25">
      <c r="B84" s="3"/>
      <c r="C84" s="3"/>
      <c r="D84" s="3"/>
      <c r="E84" s="3"/>
      <c r="F84" s="3"/>
      <c r="G84" s="3"/>
      <c r="H84" s="3"/>
      <c r="I84" s="3"/>
      <c r="J84" s="3"/>
    </row>
    <row r="85" spans="2:10" ht="14.25">
      <c r="B85" s="3"/>
      <c r="C85" s="3"/>
      <c r="D85" s="3"/>
      <c r="E85" s="3"/>
      <c r="F85" s="3"/>
      <c r="G85" s="3"/>
      <c r="H85" s="3"/>
      <c r="I85" s="3"/>
      <c r="J85" s="3"/>
    </row>
    <row r="86" spans="2:10" ht="14.25">
      <c r="B86" s="3"/>
      <c r="C86" s="3"/>
      <c r="D86" s="3"/>
      <c r="E86" s="3"/>
      <c r="F86" s="3"/>
      <c r="G86" s="3"/>
      <c r="H86" s="3"/>
      <c r="I86" s="3"/>
      <c r="J86" s="3"/>
    </row>
    <row r="87" spans="2:10" ht="14.25">
      <c r="B87" s="3"/>
      <c r="C87" s="3"/>
      <c r="D87" s="3"/>
      <c r="E87" s="3"/>
      <c r="F87" s="3"/>
      <c r="G87" s="3"/>
      <c r="H87" s="3"/>
      <c r="I87" s="3"/>
      <c r="J87" s="3"/>
    </row>
    <row r="88" spans="2:10" ht="14.25">
      <c r="B88" s="3"/>
      <c r="C88" s="3"/>
      <c r="D88" s="3"/>
      <c r="E88" s="3"/>
      <c r="F88" s="3"/>
      <c r="G88" s="3"/>
      <c r="H88" s="3"/>
      <c r="I88" s="3"/>
      <c r="J88" s="3"/>
    </row>
    <row r="89" spans="2:10" ht="14.25">
      <c r="B89" s="3"/>
      <c r="C89" s="3"/>
      <c r="D89" s="3"/>
      <c r="E89" s="3"/>
      <c r="F89" s="3"/>
      <c r="G89" s="3"/>
      <c r="H89" s="3"/>
      <c r="I89" s="3"/>
      <c r="J89" s="3"/>
    </row>
    <row r="90" spans="2:10" ht="14.25">
      <c r="B90" s="3"/>
      <c r="C90" s="3"/>
      <c r="D90" s="3"/>
      <c r="E90" s="3"/>
      <c r="F90" s="3"/>
      <c r="G90" s="3"/>
      <c r="H90" s="3"/>
      <c r="I90" s="3"/>
      <c r="J90" s="3"/>
    </row>
    <row r="91" spans="2:10" ht="14.25">
      <c r="B91" s="3"/>
      <c r="C91" s="3"/>
      <c r="D91" s="3"/>
      <c r="E91" s="3"/>
      <c r="F91" s="3"/>
      <c r="G91" s="3"/>
      <c r="H91" s="3"/>
      <c r="I91" s="3"/>
      <c r="J91" s="3"/>
    </row>
    <row r="92" spans="2:10" ht="14.25">
      <c r="B92" s="3"/>
      <c r="C92" s="3"/>
      <c r="D92" s="3"/>
      <c r="E92" s="3"/>
      <c r="F92" s="3"/>
      <c r="G92" s="3"/>
      <c r="H92" s="3"/>
      <c r="I92" s="3"/>
      <c r="J92" s="3"/>
    </row>
    <row r="93" spans="2:10" ht="14.25">
      <c r="B93" s="3"/>
      <c r="C93" s="3"/>
      <c r="D93" s="3"/>
      <c r="E93" s="3"/>
      <c r="F93" s="3"/>
      <c r="G93" s="3"/>
      <c r="H93" s="3"/>
      <c r="I93" s="3"/>
      <c r="J93" s="3"/>
    </row>
    <row r="94" spans="2:10" ht="14.25">
      <c r="B94" s="3"/>
      <c r="C94" s="3"/>
      <c r="D94" s="3"/>
      <c r="E94" s="3"/>
      <c r="F94" s="3"/>
      <c r="G94" s="3"/>
      <c r="H94" s="3"/>
      <c r="I94" s="3"/>
      <c r="J94" s="3"/>
    </row>
    <row r="95" spans="2:10" ht="14.25">
      <c r="B95" s="3"/>
      <c r="C95" s="3"/>
      <c r="D95" s="3"/>
      <c r="E95" s="3"/>
      <c r="F95" s="3"/>
      <c r="G95" s="3"/>
      <c r="H95" s="3"/>
      <c r="I95" s="3"/>
      <c r="J95" s="3"/>
    </row>
    <row r="96" spans="2:10" ht="14.25">
      <c r="B96" s="3"/>
      <c r="C96" s="3"/>
      <c r="D96" s="3"/>
      <c r="E96" s="3"/>
      <c r="F96" s="3"/>
      <c r="G96" s="3"/>
      <c r="H96" s="3"/>
      <c r="I96" s="3"/>
      <c r="J96" s="3"/>
    </row>
    <row r="97" spans="2:10" ht="14.25">
      <c r="B97" s="3"/>
      <c r="C97" s="3"/>
      <c r="D97" s="3"/>
      <c r="E97" s="3"/>
      <c r="F97" s="3"/>
      <c r="G97" s="3"/>
      <c r="H97" s="3"/>
      <c r="I97" s="3"/>
      <c r="J97" s="3"/>
    </row>
    <row r="98" spans="2:10" ht="14.25">
      <c r="B98" s="3"/>
      <c r="C98" s="3"/>
      <c r="D98" s="3"/>
      <c r="E98" s="3"/>
      <c r="F98" s="3"/>
      <c r="G98" s="3"/>
      <c r="H98" s="3"/>
      <c r="I98" s="3"/>
      <c r="J98" s="3"/>
    </row>
    <row r="99" spans="2:10" ht="14.25">
      <c r="B99" s="3"/>
      <c r="C99" s="3"/>
      <c r="D99" s="3"/>
      <c r="E99" s="3"/>
      <c r="F99" s="3"/>
      <c r="G99" s="3"/>
      <c r="H99" s="3"/>
      <c r="I99" s="3"/>
      <c r="J9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F1">
      <selection activeCell="O21" sqref="O2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28.7109375" style="0" customWidth="1"/>
    <col min="4" max="4" width="10.421875" style="0" bestFit="1" customWidth="1"/>
    <col min="5" max="5" width="10.28125" style="0" bestFit="1" customWidth="1"/>
    <col min="6" max="6" width="9.7109375" style="0" customWidth="1"/>
    <col min="7" max="7" width="14.57421875" style="0" bestFit="1" customWidth="1"/>
    <col min="8" max="8" width="9.28125" style="0" customWidth="1"/>
    <col min="9" max="9" width="5.140625" style="0" bestFit="1" customWidth="1"/>
    <col min="10" max="10" width="5.57421875" style="0" customWidth="1"/>
    <col min="11" max="11" width="9.140625" style="0" hidden="1" customWidth="1"/>
  </cols>
  <sheetData>
    <row r="1" ht="20.25">
      <c r="A1" s="5" t="s">
        <v>0</v>
      </c>
    </row>
    <row r="2" ht="25.5">
      <c r="A2" s="4" t="s">
        <v>100</v>
      </c>
    </row>
    <row r="3" ht="15.75">
      <c r="A3" s="1" t="s">
        <v>1</v>
      </c>
    </row>
    <row r="4" spans="2:11" ht="15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11</v>
      </c>
      <c r="K4" s="2" t="s">
        <v>12</v>
      </c>
    </row>
    <row r="5" spans="2:11" ht="15">
      <c r="B5" s="2">
        <v>1</v>
      </c>
      <c r="C5" s="2" t="s">
        <v>68</v>
      </c>
      <c r="D5" s="2"/>
      <c r="E5" s="2"/>
      <c r="F5" s="2"/>
      <c r="G5" s="2"/>
      <c r="H5" s="2"/>
      <c r="I5" s="2"/>
      <c r="J5" s="2"/>
      <c r="K5" s="2"/>
    </row>
    <row r="6" spans="2:10" ht="14.25">
      <c r="B6" s="3">
        <v>1.1</v>
      </c>
      <c r="C6" s="3" t="s">
        <v>9</v>
      </c>
      <c r="D6" s="9">
        <v>6136</v>
      </c>
      <c r="E6" s="3" t="s">
        <v>8</v>
      </c>
      <c r="F6" s="9">
        <f>40*D6</f>
        <v>245440</v>
      </c>
      <c r="G6" s="3" t="s">
        <v>27</v>
      </c>
      <c r="H6" s="13">
        <f>365*F6/10000000</f>
        <v>8.95856</v>
      </c>
      <c r="I6" s="3" t="s">
        <v>69</v>
      </c>
      <c r="J6" s="3">
        <v>2005</v>
      </c>
    </row>
    <row r="7" spans="2:10" ht="14.25">
      <c r="B7" s="3"/>
      <c r="C7" s="3" t="s">
        <v>14</v>
      </c>
      <c r="D7" s="9">
        <v>3500</v>
      </c>
      <c r="E7" s="3" t="s">
        <v>28</v>
      </c>
      <c r="F7" s="9">
        <f>30*D7</f>
        <v>105000</v>
      </c>
      <c r="G7" s="3" t="s">
        <v>27</v>
      </c>
      <c r="H7" s="13">
        <f>365*F7/10000000</f>
        <v>3.8325</v>
      </c>
      <c r="I7" s="3" t="s">
        <v>69</v>
      </c>
      <c r="J7" s="3">
        <v>2005</v>
      </c>
    </row>
    <row r="8" spans="2:9" ht="15">
      <c r="B8" s="3"/>
      <c r="C8" s="2" t="s">
        <v>26</v>
      </c>
      <c r="D8" s="9"/>
      <c r="E8" s="3"/>
      <c r="F8" s="10">
        <f>F6+F7</f>
        <v>350440</v>
      </c>
      <c r="G8" s="2" t="s">
        <v>27</v>
      </c>
      <c r="H8" s="7">
        <f>H6+H7</f>
        <v>12.79106</v>
      </c>
      <c r="I8" s="2" t="s">
        <v>69</v>
      </c>
    </row>
    <row r="9" spans="2:11" ht="14.25">
      <c r="B9" s="3">
        <v>1.2</v>
      </c>
      <c r="C9" s="3" t="s">
        <v>10</v>
      </c>
      <c r="D9" s="9">
        <f>D6*1.333333333</f>
        <v>8181.3333312879995</v>
      </c>
      <c r="E9" s="3" t="s">
        <v>8</v>
      </c>
      <c r="F9" s="9">
        <f>40*D9</f>
        <v>327253.33325152</v>
      </c>
      <c r="G9" s="3" t="s">
        <v>27</v>
      </c>
      <c r="H9" s="13">
        <f>365*F9/10000000</f>
        <v>11.94474666368048</v>
      </c>
      <c r="I9" s="3" t="s">
        <v>69</v>
      </c>
      <c r="J9" s="3">
        <v>2020</v>
      </c>
      <c r="K9" t="s">
        <v>13</v>
      </c>
    </row>
    <row r="10" spans="2:11" ht="14.25">
      <c r="B10" s="3"/>
      <c r="C10" s="3" t="s">
        <v>15</v>
      </c>
      <c r="D10" s="9">
        <f>D7*1.333333333</f>
        <v>4666.6666655</v>
      </c>
      <c r="E10" s="3" t="s">
        <v>28</v>
      </c>
      <c r="F10" s="9">
        <f>30*D10</f>
        <v>139999.999965</v>
      </c>
      <c r="G10" s="3" t="s">
        <v>27</v>
      </c>
      <c r="H10" s="13">
        <f>365*F10/10000000</f>
        <v>5.1099999987224995</v>
      </c>
      <c r="I10" s="3" t="s">
        <v>69</v>
      </c>
      <c r="J10" s="3">
        <v>2020</v>
      </c>
      <c r="K10" t="s">
        <v>16</v>
      </c>
    </row>
    <row r="11" spans="2:10" ht="15">
      <c r="B11" s="3"/>
      <c r="C11" s="2" t="s">
        <v>82</v>
      </c>
      <c r="D11" s="3"/>
      <c r="E11" s="3"/>
      <c r="F11" s="10">
        <f>F9+F10</f>
        <v>467253.33321652</v>
      </c>
      <c r="G11" s="3" t="s">
        <v>27</v>
      </c>
      <c r="H11" s="7">
        <f>H9+H10</f>
        <v>17.05474666240298</v>
      </c>
      <c r="I11" s="2" t="s">
        <v>69</v>
      </c>
      <c r="J11" s="3"/>
    </row>
    <row r="12" spans="2:10" ht="15">
      <c r="B12" s="2">
        <v>2</v>
      </c>
      <c r="C12" s="2" t="s">
        <v>17</v>
      </c>
      <c r="D12" s="3"/>
      <c r="E12" s="3"/>
      <c r="F12" s="3"/>
      <c r="G12" s="3"/>
      <c r="H12" s="3"/>
      <c r="I12" s="3"/>
      <c r="J12" s="3"/>
    </row>
    <row r="13" spans="2:10" ht="14.25">
      <c r="B13" s="3"/>
      <c r="C13" s="3" t="s">
        <v>98</v>
      </c>
      <c r="D13" s="8">
        <v>653</v>
      </c>
      <c r="E13" s="3" t="s">
        <v>18</v>
      </c>
      <c r="F13" s="3"/>
      <c r="G13" s="3"/>
      <c r="H13" s="6">
        <f>0.5*D13</f>
        <v>326.5</v>
      </c>
      <c r="I13" s="3" t="s">
        <v>69</v>
      </c>
      <c r="J13" s="3"/>
    </row>
    <row r="14" spans="2:10" ht="14.25">
      <c r="B14" s="3"/>
      <c r="C14" s="3" t="s">
        <v>99</v>
      </c>
      <c r="D14" s="8">
        <v>20</v>
      </c>
      <c r="E14" s="3" t="s">
        <v>18</v>
      </c>
      <c r="F14" s="3"/>
      <c r="G14" s="3"/>
      <c r="H14" s="6">
        <f>1.5*D14</f>
        <v>30</v>
      </c>
      <c r="I14" s="3" t="s">
        <v>69</v>
      </c>
      <c r="J14" s="3"/>
    </row>
    <row r="15" spans="2:10" ht="15">
      <c r="B15" s="3"/>
      <c r="C15" s="2" t="s">
        <v>26</v>
      </c>
      <c r="D15" s="17">
        <f>SUM(D13:D14)</f>
        <v>673</v>
      </c>
      <c r="E15" s="2" t="s">
        <v>18</v>
      </c>
      <c r="F15" s="3"/>
      <c r="G15" s="3"/>
      <c r="H15" s="12">
        <f>SUM(H13:H14)</f>
        <v>356.5</v>
      </c>
      <c r="I15" s="2" t="s">
        <v>69</v>
      </c>
      <c r="J15" s="3"/>
    </row>
    <row r="16" spans="2:10" ht="15">
      <c r="B16" s="3"/>
      <c r="C16" s="2" t="s">
        <v>72</v>
      </c>
      <c r="D16" s="9">
        <v>320</v>
      </c>
      <c r="E16" s="3" t="s">
        <v>30</v>
      </c>
      <c r="F16" s="9">
        <v>10</v>
      </c>
      <c r="G16" s="3" t="s">
        <v>31</v>
      </c>
      <c r="H16" s="12">
        <f>(D16*300*13500+F16*300*22500)/10000000</f>
        <v>136.35</v>
      </c>
      <c r="I16" s="2" t="s">
        <v>69</v>
      </c>
      <c r="J16" s="3"/>
    </row>
    <row r="17" spans="2:10" ht="15">
      <c r="B17" s="3"/>
      <c r="C17" s="2" t="s">
        <v>29</v>
      </c>
      <c r="D17" s="2"/>
      <c r="E17" s="2"/>
      <c r="F17" s="2"/>
      <c r="G17" s="2"/>
      <c r="H17" s="12">
        <f>H15+H11</f>
        <v>373.554746662403</v>
      </c>
      <c r="I17" s="2" t="s">
        <v>69</v>
      </c>
      <c r="J17" s="3"/>
    </row>
    <row r="18" spans="1:10" ht="15.75">
      <c r="A18" s="1" t="s">
        <v>32</v>
      </c>
      <c r="B18" s="3"/>
      <c r="C18" s="3"/>
      <c r="D18" s="3"/>
      <c r="E18" s="3"/>
      <c r="F18" s="3"/>
      <c r="G18" s="3"/>
      <c r="H18" s="3"/>
      <c r="I18" s="3"/>
      <c r="J18" s="3"/>
    </row>
    <row r="19" spans="2:10" ht="14.25">
      <c r="B19" s="3">
        <v>1.1</v>
      </c>
      <c r="C19" s="3" t="s">
        <v>33</v>
      </c>
      <c r="D19" s="9">
        <v>795</v>
      </c>
      <c r="E19" s="3" t="s">
        <v>34</v>
      </c>
      <c r="F19" s="3" t="s">
        <v>40</v>
      </c>
      <c r="G19" s="14">
        <v>0.6</v>
      </c>
      <c r="H19" s="3" t="s">
        <v>70</v>
      </c>
      <c r="I19" s="3"/>
      <c r="J19" s="3"/>
    </row>
    <row r="20" spans="2:11" ht="14.25">
      <c r="B20" s="3">
        <v>1.2</v>
      </c>
      <c r="C20" s="3" t="s">
        <v>35</v>
      </c>
      <c r="D20" s="6">
        <v>1602.43</v>
      </c>
      <c r="E20" s="3" t="s">
        <v>18</v>
      </c>
      <c r="F20" s="3" t="s">
        <v>39</v>
      </c>
      <c r="G20" s="14">
        <v>0.4</v>
      </c>
      <c r="H20" s="3" t="s">
        <v>70</v>
      </c>
      <c r="I20" s="3"/>
      <c r="J20" s="3"/>
      <c r="K20" t="s">
        <v>43</v>
      </c>
    </row>
    <row r="21" spans="2:10" ht="14.25">
      <c r="B21" s="3">
        <v>2.1</v>
      </c>
      <c r="C21" s="3" t="s">
        <v>36</v>
      </c>
      <c r="D21" s="6">
        <f>D19*D20/1000</f>
        <v>1273.9318500000002</v>
      </c>
      <c r="E21" s="3" t="s">
        <v>69</v>
      </c>
      <c r="F21" s="3"/>
      <c r="G21" s="3"/>
      <c r="H21" s="3"/>
      <c r="I21" s="3"/>
      <c r="J21" s="3"/>
    </row>
    <row r="22" spans="2:11" ht="14.25">
      <c r="B22" s="3">
        <v>2.2</v>
      </c>
      <c r="C22" s="3" t="s">
        <v>37</v>
      </c>
      <c r="D22" s="11">
        <f>D21*0.4</f>
        <v>509.57274000000007</v>
      </c>
      <c r="E22" s="3" t="s">
        <v>69</v>
      </c>
      <c r="F22" s="3"/>
      <c r="G22" s="3"/>
      <c r="H22" s="3"/>
      <c r="I22" s="3"/>
      <c r="J22" s="3"/>
      <c r="K22" t="s">
        <v>38</v>
      </c>
    </row>
    <row r="23" spans="2:11" ht="14.25">
      <c r="B23" s="3">
        <v>2.3</v>
      </c>
      <c r="C23" s="3" t="s">
        <v>42</v>
      </c>
      <c r="D23" s="11">
        <f>(G19*0.15+G20*0.05)*D21</f>
        <v>140.1325035</v>
      </c>
      <c r="E23" s="3" t="s">
        <v>69</v>
      </c>
      <c r="F23" s="3"/>
      <c r="G23" s="3"/>
      <c r="H23" s="3"/>
      <c r="I23" s="3"/>
      <c r="J23" s="3"/>
      <c r="K23" t="s">
        <v>41</v>
      </c>
    </row>
    <row r="24" spans="2:11" ht="14.25">
      <c r="B24" s="3">
        <v>2.4</v>
      </c>
      <c r="C24" s="3" t="s">
        <v>44</v>
      </c>
      <c r="D24" s="6">
        <f>2.5*H24</f>
        <v>50</v>
      </c>
      <c r="E24" s="3" t="s">
        <v>69</v>
      </c>
      <c r="F24" s="3" t="s">
        <v>46</v>
      </c>
      <c r="G24" s="3"/>
      <c r="H24" s="3">
        <v>20</v>
      </c>
      <c r="I24" s="3" t="s">
        <v>69</v>
      </c>
      <c r="J24" s="3"/>
      <c r="K24" t="s">
        <v>45</v>
      </c>
    </row>
    <row r="25" spans="2:10" ht="14.25">
      <c r="B25" s="3">
        <v>2.5</v>
      </c>
      <c r="C25" s="3" t="s">
        <v>47</v>
      </c>
      <c r="D25" s="11">
        <f>D21-D22-D23-D24</f>
        <v>574.2266065000001</v>
      </c>
      <c r="E25" s="3" t="s">
        <v>69</v>
      </c>
      <c r="F25" s="3"/>
      <c r="G25" s="3"/>
      <c r="H25" s="3"/>
      <c r="I25" s="3"/>
      <c r="J25" s="3"/>
    </row>
    <row r="26" spans="2:10" ht="15">
      <c r="B26" s="3"/>
      <c r="C26" s="2" t="s">
        <v>48</v>
      </c>
      <c r="D26" s="12">
        <f>D23+D24</f>
        <v>190.1325035</v>
      </c>
      <c r="E26" s="2" t="s">
        <v>69</v>
      </c>
      <c r="F26" s="3"/>
      <c r="G26" s="3"/>
      <c r="H26" s="3"/>
      <c r="I26" s="3"/>
      <c r="J26" s="3"/>
    </row>
    <row r="27" spans="2:10" ht="15">
      <c r="B27" s="3"/>
      <c r="C27" s="2" t="s">
        <v>52</v>
      </c>
      <c r="D27" s="12">
        <f>H17-D26</f>
        <v>183.42224316240296</v>
      </c>
      <c r="E27" s="2"/>
      <c r="F27" s="3"/>
      <c r="G27" s="3"/>
      <c r="H27" s="3"/>
      <c r="I27" s="3"/>
      <c r="J27" s="3"/>
    </row>
    <row r="28" spans="1:10" ht="15.75">
      <c r="A28" s="1" t="s">
        <v>49</v>
      </c>
      <c r="B28" s="3"/>
      <c r="C28" s="3"/>
      <c r="D28" s="3"/>
      <c r="E28" s="3"/>
      <c r="F28" s="3"/>
      <c r="G28" s="3"/>
      <c r="H28" s="3"/>
      <c r="I28" s="3"/>
      <c r="J28" s="3"/>
    </row>
    <row r="29" spans="2:10" ht="14.25">
      <c r="B29" s="3">
        <v>1</v>
      </c>
      <c r="C29" s="3" t="s">
        <v>50</v>
      </c>
      <c r="D29" s="11">
        <f>D25/4</f>
        <v>143.55665162500003</v>
      </c>
      <c r="E29" s="3" t="s">
        <v>69</v>
      </c>
      <c r="F29" s="3" t="s">
        <v>51</v>
      </c>
      <c r="G29" s="3"/>
      <c r="H29" s="11">
        <f>D27</f>
        <v>183.42224316240296</v>
      </c>
      <c r="I29" s="3" t="s">
        <v>69</v>
      </c>
      <c r="J29" s="3"/>
    </row>
    <row r="30" spans="2:10" ht="14.25">
      <c r="B30" s="3"/>
      <c r="C30" s="3" t="s">
        <v>53</v>
      </c>
      <c r="D30" s="6">
        <f>H24</f>
        <v>20</v>
      </c>
      <c r="E30" s="3" t="s">
        <v>69</v>
      </c>
      <c r="F30" s="3"/>
      <c r="G30" s="3"/>
      <c r="H30" s="3"/>
      <c r="I30" s="3"/>
      <c r="J30" s="3"/>
    </row>
    <row r="31" spans="2:10" ht="15">
      <c r="B31" s="3"/>
      <c r="C31" s="2" t="s">
        <v>54</v>
      </c>
      <c r="D31" s="12">
        <f>D29-D30</f>
        <v>123.55665162500003</v>
      </c>
      <c r="E31" s="2" t="s">
        <v>69</v>
      </c>
      <c r="F31" s="3"/>
      <c r="G31" s="3"/>
      <c r="H31" s="3"/>
      <c r="I31" s="3"/>
      <c r="J31" s="3"/>
    </row>
    <row r="32" spans="2:10" ht="14.25">
      <c r="B32" s="3">
        <v>2</v>
      </c>
      <c r="C32" s="3" t="s">
        <v>55</v>
      </c>
      <c r="D32" s="3"/>
      <c r="E32" s="3"/>
      <c r="F32" s="3"/>
      <c r="G32" s="3"/>
      <c r="H32" s="3"/>
      <c r="I32" s="3"/>
      <c r="J32" s="3"/>
    </row>
    <row r="33" spans="2:10" ht="14.25">
      <c r="B33" s="3">
        <v>2.1</v>
      </c>
      <c r="C33" s="3" t="s">
        <v>56</v>
      </c>
      <c r="D33" s="9">
        <v>15</v>
      </c>
      <c r="E33" s="3" t="s">
        <v>71</v>
      </c>
      <c r="F33" s="6">
        <f>0.18*D33</f>
        <v>2.6999999999999997</v>
      </c>
      <c r="G33" s="3" t="s">
        <v>69</v>
      </c>
      <c r="H33" s="3"/>
      <c r="I33" s="3"/>
      <c r="J33" s="3"/>
    </row>
    <row r="34" spans="2:10" ht="14.25">
      <c r="B34" s="3">
        <v>2.2</v>
      </c>
      <c r="C34" s="3" t="s">
        <v>57</v>
      </c>
      <c r="D34" s="9">
        <v>0</v>
      </c>
      <c r="E34" s="3" t="s">
        <v>71</v>
      </c>
      <c r="F34" s="6">
        <f>0.36*D34</f>
        <v>0</v>
      </c>
      <c r="G34" s="3" t="s">
        <v>69</v>
      </c>
      <c r="H34" s="3"/>
      <c r="I34" s="3"/>
      <c r="J34" s="3"/>
    </row>
    <row r="35" spans="2:10" ht="14.25">
      <c r="B35" s="3">
        <v>2.3</v>
      </c>
      <c r="C35" s="3" t="s">
        <v>58</v>
      </c>
      <c r="D35" s="9">
        <v>10</v>
      </c>
      <c r="E35" s="3" t="s">
        <v>71</v>
      </c>
      <c r="F35" s="6">
        <f>0.1*D35</f>
        <v>1</v>
      </c>
      <c r="G35" s="3" t="s">
        <v>69</v>
      </c>
      <c r="H35" s="3"/>
      <c r="I35" s="3"/>
      <c r="J35" s="3"/>
    </row>
    <row r="36" spans="2:10" ht="14.25">
      <c r="B36" s="3">
        <v>2.4</v>
      </c>
      <c r="C36" s="3" t="s">
        <v>74</v>
      </c>
      <c r="D36" s="9">
        <v>0</v>
      </c>
      <c r="E36" s="3" t="s">
        <v>60</v>
      </c>
      <c r="F36" s="6">
        <f>0.1*D36</f>
        <v>0</v>
      </c>
      <c r="G36" s="3" t="s">
        <v>69</v>
      </c>
      <c r="H36" s="3"/>
      <c r="I36" s="3"/>
      <c r="J36" s="3"/>
    </row>
    <row r="37" spans="2:10" ht="14.25">
      <c r="B37" s="3">
        <v>2.5</v>
      </c>
      <c r="C37" s="3" t="s">
        <v>61</v>
      </c>
      <c r="D37" s="9">
        <v>9000</v>
      </c>
      <c r="E37" s="3" t="s">
        <v>64</v>
      </c>
      <c r="F37" s="6">
        <f>0.00012*D37</f>
        <v>1.08</v>
      </c>
      <c r="G37" s="3" t="s">
        <v>69</v>
      </c>
      <c r="H37" s="3"/>
      <c r="I37" s="3"/>
      <c r="J37" s="3"/>
    </row>
    <row r="38" spans="2:10" ht="14.25">
      <c r="B38" s="3">
        <v>2.6</v>
      </c>
      <c r="C38" s="3" t="s">
        <v>62</v>
      </c>
      <c r="D38" s="9">
        <v>0</v>
      </c>
      <c r="E38" s="3" t="s">
        <v>64</v>
      </c>
      <c r="F38" s="6">
        <f>0.00012*D38</f>
        <v>0</v>
      </c>
      <c r="G38" s="3" t="s">
        <v>69</v>
      </c>
      <c r="H38" s="3"/>
      <c r="I38" s="3"/>
      <c r="J38" s="3"/>
    </row>
    <row r="39" spans="2:10" ht="14.25">
      <c r="B39" s="3">
        <v>2.7</v>
      </c>
      <c r="C39" s="3" t="s">
        <v>63</v>
      </c>
      <c r="D39" s="9">
        <v>0</v>
      </c>
      <c r="E39" s="3" t="s">
        <v>60</v>
      </c>
      <c r="F39" s="6">
        <f>0.125*D39</f>
        <v>0</v>
      </c>
      <c r="G39" s="3" t="s">
        <v>69</v>
      </c>
      <c r="H39" s="3"/>
      <c r="I39" s="3"/>
      <c r="J39" s="3"/>
    </row>
    <row r="40" spans="2:10" ht="14.25">
      <c r="B40" s="3">
        <v>2.8</v>
      </c>
      <c r="C40" s="3" t="s">
        <v>65</v>
      </c>
      <c r="D40" s="3"/>
      <c r="E40" s="3"/>
      <c r="F40" s="6"/>
      <c r="G40" s="3" t="s">
        <v>69</v>
      </c>
      <c r="H40" s="3"/>
      <c r="I40" s="3"/>
      <c r="J40" s="3"/>
    </row>
    <row r="41" spans="2:10" ht="15">
      <c r="B41" s="3"/>
      <c r="C41" s="2" t="s">
        <v>73</v>
      </c>
      <c r="D41" s="3"/>
      <c r="E41" s="3"/>
      <c r="F41" s="2">
        <f>SUM(F33:F40)</f>
        <v>4.779999999999999</v>
      </c>
      <c r="G41" s="2" t="s">
        <v>69</v>
      </c>
      <c r="H41" s="3"/>
      <c r="I41" s="3"/>
      <c r="J41" s="3"/>
    </row>
    <row r="42" spans="2:10" ht="14.25">
      <c r="B42" s="3"/>
      <c r="C42" s="3"/>
      <c r="D42" s="3"/>
      <c r="E42" s="3" t="s">
        <v>95</v>
      </c>
      <c r="F42" s="19">
        <f>F41/D31</f>
        <v>0.038686707167393246</v>
      </c>
      <c r="G42" s="3" t="s">
        <v>96</v>
      </c>
      <c r="H42" s="3"/>
      <c r="I42" s="3"/>
      <c r="J42" s="3"/>
    </row>
    <row r="43" spans="2:10" ht="14.25">
      <c r="B43" s="3"/>
      <c r="C43" s="3"/>
      <c r="D43" s="3"/>
      <c r="E43" s="3"/>
      <c r="F43" s="3"/>
      <c r="G43" s="3"/>
      <c r="H43" s="3"/>
      <c r="I43" s="3"/>
      <c r="J43" s="3"/>
    </row>
    <row r="44" spans="2:10" ht="14.25">
      <c r="B44" s="3"/>
      <c r="C44" s="3"/>
      <c r="D44" s="3"/>
      <c r="E44" s="3"/>
      <c r="F44" s="3"/>
      <c r="G44" s="3"/>
      <c r="H44" s="3"/>
      <c r="I44" s="3"/>
      <c r="J44" s="3"/>
    </row>
    <row r="45" spans="2:10" ht="14.25">
      <c r="B45" s="3"/>
      <c r="C45" s="3"/>
      <c r="D45" s="3"/>
      <c r="E45" s="3"/>
      <c r="F45" s="3"/>
      <c r="G45" s="3"/>
      <c r="H45" s="3"/>
      <c r="I45" s="3"/>
      <c r="J45" s="3"/>
    </row>
    <row r="46" spans="2:10" ht="14.25">
      <c r="B46" s="3"/>
      <c r="C46" s="3"/>
      <c r="D46" s="3"/>
      <c r="E46" s="3"/>
      <c r="F46" s="3"/>
      <c r="G46" s="3"/>
      <c r="H46" s="3"/>
      <c r="I46" s="3"/>
      <c r="J46" s="3"/>
    </row>
    <row r="47" spans="2:10" ht="14.25">
      <c r="B47" s="3"/>
      <c r="C47" s="3"/>
      <c r="D47" s="3"/>
      <c r="E47" s="3"/>
      <c r="F47" s="3"/>
      <c r="G47" s="3"/>
      <c r="H47" s="3"/>
      <c r="I47" s="3"/>
      <c r="J47" s="3"/>
    </row>
    <row r="48" spans="2:10" ht="14.25">
      <c r="B48" s="3"/>
      <c r="C48" s="3"/>
      <c r="D48" s="3"/>
      <c r="E48" s="3"/>
      <c r="F48" s="3"/>
      <c r="G48" s="3"/>
      <c r="H48" s="3"/>
      <c r="I48" s="3"/>
      <c r="J48" s="3"/>
    </row>
    <row r="49" spans="2:10" ht="14.25">
      <c r="B49" s="3"/>
      <c r="C49" s="3"/>
      <c r="D49" s="3"/>
      <c r="E49" s="3"/>
      <c r="F49" s="3"/>
      <c r="G49" s="3"/>
      <c r="H49" s="3"/>
      <c r="I49" s="3"/>
      <c r="J49" s="3"/>
    </row>
    <row r="50" spans="2:10" ht="14.25">
      <c r="B50" s="3"/>
      <c r="C50" s="3"/>
      <c r="D50" s="3"/>
      <c r="E50" s="3"/>
      <c r="F50" s="3"/>
      <c r="G50" s="3"/>
      <c r="H50" s="3"/>
      <c r="I50" s="3"/>
      <c r="J50" s="3"/>
    </row>
    <row r="51" spans="2:10" ht="14.25">
      <c r="B51" s="3"/>
      <c r="C51" s="3"/>
      <c r="D51" s="3"/>
      <c r="E51" s="3"/>
      <c r="F51" s="3"/>
      <c r="G51" s="3"/>
      <c r="H51" s="3"/>
      <c r="I51" s="3"/>
      <c r="J51" s="3"/>
    </row>
    <row r="52" spans="2:10" ht="14.25">
      <c r="B52" s="3"/>
      <c r="C52" s="3"/>
      <c r="D52" s="3"/>
      <c r="E52" s="3"/>
      <c r="F52" s="3"/>
      <c r="G52" s="3"/>
      <c r="H52" s="3"/>
      <c r="I52" s="3"/>
      <c r="J52" s="3"/>
    </row>
    <row r="53" spans="2:10" ht="14.25">
      <c r="B53" s="3"/>
      <c r="C53" s="3"/>
      <c r="D53" s="3"/>
      <c r="E53" s="3"/>
      <c r="F53" s="3"/>
      <c r="G53" s="3"/>
      <c r="H53" s="3"/>
      <c r="I53" s="3"/>
      <c r="J53" s="3"/>
    </row>
    <row r="54" spans="2:10" ht="14.25">
      <c r="B54" s="3"/>
      <c r="C54" s="3"/>
      <c r="D54" s="3"/>
      <c r="E54" s="3"/>
      <c r="F54" s="3"/>
      <c r="G54" s="3"/>
      <c r="H54" s="3"/>
      <c r="I54" s="3"/>
      <c r="J54" s="3"/>
    </row>
    <row r="55" spans="2:10" ht="14.25">
      <c r="B55" s="3"/>
      <c r="C55" s="3"/>
      <c r="D55" s="3"/>
      <c r="E55" s="3"/>
      <c r="F55" s="3"/>
      <c r="G55" s="3"/>
      <c r="H55" s="3"/>
      <c r="I55" s="3"/>
      <c r="J55" s="3"/>
    </row>
    <row r="56" spans="2:10" ht="14.25">
      <c r="B56" s="3"/>
      <c r="C56" s="3"/>
      <c r="D56" s="3"/>
      <c r="E56" s="3"/>
      <c r="F56" s="3"/>
      <c r="G56" s="3"/>
      <c r="H56" s="3"/>
      <c r="I56" s="3"/>
      <c r="J56" s="3"/>
    </row>
    <row r="57" spans="2:10" ht="14.25">
      <c r="B57" s="3"/>
      <c r="C57" s="3"/>
      <c r="D57" s="3"/>
      <c r="E57" s="3"/>
      <c r="F57" s="3"/>
      <c r="G57" s="3"/>
      <c r="H57" s="3"/>
      <c r="I57" s="3"/>
      <c r="J57" s="3"/>
    </row>
    <row r="58" spans="2:10" ht="14.25">
      <c r="B58" s="3"/>
      <c r="C58" s="3"/>
      <c r="D58" s="3"/>
      <c r="E58" s="3"/>
      <c r="F58" s="3"/>
      <c r="G58" s="3"/>
      <c r="H58" s="3"/>
      <c r="I58" s="3"/>
      <c r="J58" s="3"/>
    </row>
    <row r="59" spans="2:10" ht="14.25">
      <c r="B59" s="3"/>
      <c r="C59" s="3"/>
      <c r="D59" s="3"/>
      <c r="E59" s="3"/>
      <c r="F59" s="3"/>
      <c r="G59" s="3"/>
      <c r="H59" s="3"/>
      <c r="I59" s="3"/>
      <c r="J59" s="3"/>
    </row>
    <row r="60" spans="2:10" ht="14.25">
      <c r="B60" s="3"/>
      <c r="C60" s="3"/>
      <c r="D60" s="3"/>
      <c r="E60" s="3"/>
      <c r="F60" s="3"/>
      <c r="G60" s="3"/>
      <c r="H60" s="3"/>
      <c r="I60" s="3"/>
      <c r="J60" s="3"/>
    </row>
    <row r="61" spans="2:10" ht="14.25">
      <c r="B61" s="3"/>
      <c r="C61" s="3"/>
      <c r="D61" s="3"/>
      <c r="E61" s="3"/>
      <c r="F61" s="3"/>
      <c r="G61" s="3"/>
      <c r="H61" s="3"/>
      <c r="I61" s="3"/>
      <c r="J61" s="3"/>
    </row>
    <row r="62" spans="2:10" ht="14.25">
      <c r="B62" s="3"/>
      <c r="C62" s="3"/>
      <c r="D62" s="3"/>
      <c r="E62" s="3"/>
      <c r="F62" s="3"/>
      <c r="G62" s="3"/>
      <c r="H62" s="3"/>
      <c r="I62" s="3"/>
      <c r="J62" s="3"/>
    </row>
    <row r="63" spans="2:10" ht="14.25">
      <c r="B63" s="3"/>
      <c r="C63" s="3"/>
      <c r="D63" s="3"/>
      <c r="E63" s="3"/>
      <c r="F63" s="3"/>
      <c r="G63" s="3"/>
      <c r="H63" s="3"/>
      <c r="I63" s="3"/>
      <c r="J63" s="3"/>
    </row>
    <row r="64" spans="2:10" ht="14.25">
      <c r="B64" s="3"/>
      <c r="C64" s="3"/>
      <c r="D64" s="3"/>
      <c r="E64" s="3"/>
      <c r="F64" s="3"/>
      <c r="G64" s="3"/>
      <c r="H64" s="3"/>
      <c r="I64" s="3"/>
      <c r="J64" s="3"/>
    </row>
    <row r="65" spans="2:10" ht="14.25">
      <c r="B65" s="3"/>
      <c r="C65" s="3"/>
      <c r="D65" s="3"/>
      <c r="E65" s="3"/>
      <c r="F65" s="3"/>
      <c r="G65" s="3"/>
      <c r="H65" s="3"/>
      <c r="I65" s="3"/>
      <c r="J65" s="3"/>
    </row>
    <row r="66" spans="2:10" ht="14.25">
      <c r="B66" s="3"/>
      <c r="C66" s="3"/>
      <c r="D66" s="3"/>
      <c r="E66" s="3"/>
      <c r="F66" s="3"/>
      <c r="G66" s="3"/>
      <c r="H66" s="3"/>
      <c r="I66" s="3"/>
      <c r="J66" s="3"/>
    </row>
    <row r="67" spans="2:10" ht="14.25">
      <c r="B67" s="3"/>
      <c r="C67" s="3"/>
      <c r="D67" s="3"/>
      <c r="E67" s="3"/>
      <c r="F67" s="3"/>
      <c r="G67" s="3"/>
      <c r="H67" s="3"/>
      <c r="I67" s="3"/>
      <c r="J67" s="3"/>
    </row>
    <row r="68" spans="2:10" ht="14.25">
      <c r="B68" s="3"/>
      <c r="C68" s="3"/>
      <c r="D68" s="3"/>
      <c r="E68" s="3"/>
      <c r="F68" s="3"/>
      <c r="G68" s="3"/>
      <c r="H68" s="3"/>
      <c r="I68" s="3"/>
      <c r="J68" s="3"/>
    </row>
    <row r="69" spans="2:10" ht="14.25">
      <c r="B69" s="3"/>
      <c r="C69" s="3"/>
      <c r="D69" s="3"/>
      <c r="E69" s="3"/>
      <c r="F69" s="3"/>
      <c r="G69" s="3"/>
      <c r="H69" s="3"/>
      <c r="I69" s="3"/>
      <c r="J69" s="3"/>
    </row>
    <row r="70" spans="2:10" ht="14.25">
      <c r="B70" s="3"/>
      <c r="C70" s="3"/>
      <c r="D70" s="3"/>
      <c r="E70" s="3"/>
      <c r="F70" s="3"/>
      <c r="G70" s="3"/>
      <c r="H70" s="3"/>
      <c r="I70" s="3"/>
      <c r="J70" s="3"/>
    </row>
    <row r="71" spans="2:10" ht="14.25">
      <c r="B71" s="3"/>
      <c r="C71" s="3"/>
      <c r="D71" s="3"/>
      <c r="E71" s="3"/>
      <c r="F71" s="3"/>
      <c r="G71" s="3"/>
      <c r="H71" s="3"/>
      <c r="I71" s="3"/>
      <c r="J71" s="3"/>
    </row>
    <row r="72" spans="2:10" ht="14.25">
      <c r="B72" s="3"/>
      <c r="C72" s="3"/>
      <c r="D72" s="3"/>
      <c r="E72" s="3"/>
      <c r="F72" s="3"/>
      <c r="G72" s="3"/>
      <c r="H72" s="3"/>
      <c r="I72" s="3"/>
      <c r="J72" s="3"/>
    </row>
    <row r="73" spans="2:10" ht="14.25">
      <c r="B73" s="3"/>
      <c r="C73" s="3"/>
      <c r="D73" s="3"/>
      <c r="E73" s="3"/>
      <c r="F73" s="3"/>
      <c r="G73" s="3"/>
      <c r="H73" s="3"/>
      <c r="I73" s="3"/>
      <c r="J73" s="3"/>
    </row>
    <row r="74" spans="2:10" ht="14.25">
      <c r="B74" s="3"/>
      <c r="C74" s="3"/>
      <c r="D74" s="3"/>
      <c r="E74" s="3"/>
      <c r="F74" s="3"/>
      <c r="G74" s="3"/>
      <c r="H74" s="3"/>
      <c r="I74" s="3"/>
      <c r="J74" s="3"/>
    </row>
    <row r="75" spans="2:10" ht="14.25">
      <c r="B75" s="3"/>
      <c r="C75" s="3"/>
      <c r="D75" s="3"/>
      <c r="E75" s="3"/>
      <c r="F75" s="3"/>
      <c r="G75" s="3"/>
      <c r="H75" s="3"/>
      <c r="I75" s="3"/>
      <c r="J75" s="3"/>
    </row>
    <row r="76" spans="2:10" ht="14.25">
      <c r="B76" s="3"/>
      <c r="C76" s="3"/>
      <c r="D76" s="3"/>
      <c r="E76" s="3"/>
      <c r="F76" s="3"/>
      <c r="G76" s="3"/>
      <c r="H76" s="3"/>
      <c r="I76" s="3"/>
      <c r="J76" s="3"/>
    </row>
    <row r="77" spans="2:10" ht="14.25">
      <c r="B77" s="3"/>
      <c r="C77" s="3"/>
      <c r="D77" s="3"/>
      <c r="E77" s="3"/>
      <c r="F77" s="3"/>
      <c r="G77" s="3"/>
      <c r="H77" s="3"/>
      <c r="I77" s="3"/>
      <c r="J77" s="3"/>
    </row>
    <row r="78" spans="2:10" ht="14.25">
      <c r="B78" s="3"/>
      <c r="C78" s="3"/>
      <c r="D78" s="3"/>
      <c r="E78" s="3"/>
      <c r="F78" s="3"/>
      <c r="G78" s="3"/>
      <c r="H78" s="3"/>
      <c r="I78" s="3"/>
      <c r="J78" s="3"/>
    </row>
    <row r="79" spans="2:10" ht="14.25">
      <c r="B79" s="3"/>
      <c r="C79" s="3"/>
      <c r="D79" s="3"/>
      <c r="E79" s="3"/>
      <c r="F79" s="3"/>
      <c r="G79" s="3"/>
      <c r="H79" s="3"/>
      <c r="I79" s="3"/>
      <c r="J79" s="3"/>
    </row>
    <row r="80" spans="2:10" ht="14.25">
      <c r="B80" s="3"/>
      <c r="C80" s="3"/>
      <c r="D80" s="3"/>
      <c r="E80" s="3"/>
      <c r="F80" s="3"/>
      <c r="G80" s="3"/>
      <c r="H80" s="3"/>
      <c r="I80" s="3"/>
      <c r="J80" s="3"/>
    </row>
    <row r="81" spans="2:10" ht="14.25">
      <c r="B81" s="3"/>
      <c r="C81" s="3"/>
      <c r="D81" s="3"/>
      <c r="E81" s="3"/>
      <c r="F81" s="3"/>
      <c r="G81" s="3"/>
      <c r="H81" s="3"/>
      <c r="I81" s="3"/>
      <c r="J81" s="3"/>
    </row>
    <row r="82" spans="2:10" ht="14.25">
      <c r="B82" s="3"/>
      <c r="C82" s="3"/>
      <c r="D82" s="3"/>
      <c r="E82" s="3"/>
      <c r="F82" s="3"/>
      <c r="G82" s="3"/>
      <c r="H82" s="3"/>
      <c r="I82" s="3"/>
      <c r="J82" s="3"/>
    </row>
    <row r="83" spans="2:10" ht="14.25">
      <c r="B83" s="3"/>
      <c r="C83" s="3"/>
      <c r="D83" s="3"/>
      <c r="E83" s="3"/>
      <c r="F83" s="3"/>
      <c r="G83" s="3"/>
      <c r="H83" s="3"/>
      <c r="I83" s="3"/>
      <c r="J83" s="3"/>
    </row>
    <row r="84" spans="2:10" ht="14.25">
      <c r="B84" s="3"/>
      <c r="C84" s="3"/>
      <c r="D84" s="3"/>
      <c r="E84" s="3"/>
      <c r="F84" s="3"/>
      <c r="G84" s="3"/>
      <c r="H84" s="3"/>
      <c r="I84" s="3"/>
      <c r="J84" s="3"/>
    </row>
    <row r="85" spans="2:10" ht="14.25">
      <c r="B85" s="3"/>
      <c r="C85" s="3"/>
      <c r="D85" s="3"/>
      <c r="E85" s="3"/>
      <c r="F85" s="3"/>
      <c r="G85" s="3"/>
      <c r="H85" s="3"/>
      <c r="I85" s="3"/>
      <c r="J85" s="3"/>
    </row>
    <row r="86" spans="2:10" ht="14.25">
      <c r="B86" s="3"/>
      <c r="C86" s="3"/>
      <c r="D86" s="3"/>
      <c r="E86" s="3"/>
      <c r="F86" s="3"/>
      <c r="G86" s="3"/>
      <c r="H86" s="3"/>
      <c r="I86" s="3"/>
      <c r="J86" s="3"/>
    </row>
    <row r="87" spans="2:10" ht="14.25">
      <c r="B87" s="3"/>
      <c r="C87" s="3"/>
      <c r="D87" s="3"/>
      <c r="E87" s="3"/>
      <c r="F87" s="3"/>
      <c r="G87" s="3"/>
      <c r="H87" s="3"/>
      <c r="I87" s="3"/>
      <c r="J87" s="3"/>
    </row>
    <row r="88" spans="2:10" ht="14.25">
      <c r="B88" s="3"/>
      <c r="C88" s="3"/>
      <c r="D88" s="3"/>
      <c r="E88" s="3"/>
      <c r="F88" s="3"/>
      <c r="G88" s="3"/>
      <c r="H88" s="3"/>
      <c r="I88" s="3"/>
      <c r="J88" s="3"/>
    </row>
    <row r="89" spans="2:10" ht="14.25">
      <c r="B89" s="3"/>
      <c r="C89" s="3"/>
      <c r="D89" s="3"/>
      <c r="E89" s="3"/>
      <c r="F89" s="3"/>
      <c r="G89" s="3"/>
      <c r="H89" s="3"/>
      <c r="I89" s="3"/>
      <c r="J89" s="3"/>
    </row>
    <row r="90" spans="2:10" ht="14.25">
      <c r="B90" s="3"/>
      <c r="C90" s="3"/>
      <c r="D90" s="3"/>
      <c r="E90" s="3"/>
      <c r="F90" s="3"/>
      <c r="G90" s="3"/>
      <c r="H90" s="3"/>
      <c r="I90" s="3"/>
      <c r="J90" s="3"/>
    </row>
    <row r="91" spans="2:10" ht="14.25">
      <c r="B91" s="3"/>
      <c r="C91" s="3"/>
      <c r="D91" s="3"/>
      <c r="E91" s="3"/>
      <c r="F91" s="3"/>
      <c r="G91" s="3"/>
      <c r="H91" s="3"/>
      <c r="I91" s="3"/>
      <c r="J91" s="3"/>
    </row>
    <row r="92" spans="2:10" ht="14.25">
      <c r="B92" s="3"/>
      <c r="C92" s="3"/>
      <c r="D92" s="3"/>
      <c r="E92" s="3"/>
      <c r="F92" s="3"/>
      <c r="G92" s="3"/>
      <c r="H92" s="3"/>
      <c r="I92" s="3"/>
      <c r="J92" s="3"/>
    </row>
    <row r="93" spans="2:10" ht="14.25">
      <c r="B93" s="3"/>
      <c r="C93" s="3"/>
      <c r="D93" s="3"/>
      <c r="E93" s="3"/>
      <c r="F93" s="3"/>
      <c r="G93" s="3"/>
      <c r="H93" s="3"/>
      <c r="I93" s="3"/>
      <c r="J93" s="3"/>
    </row>
    <row r="94" spans="2:10" ht="14.25">
      <c r="B94" s="3"/>
      <c r="C94" s="3"/>
      <c r="D94" s="3"/>
      <c r="E94" s="3"/>
      <c r="F94" s="3"/>
      <c r="G94" s="3"/>
      <c r="H94" s="3"/>
      <c r="I94" s="3"/>
      <c r="J94" s="3"/>
    </row>
    <row r="95" spans="2:10" ht="14.25">
      <c r="B95" s="3"/>
      <c r="C95" s="3"/>
      <c r="D95" s="3"/>
      <c r="E95" s="3"/>
      <c r="F95" s="3"/>
      <c r="G95" s="3"/>
      <c r="H95" s="3"/>
      <c r="I95" s="3"/>
      <c r="J95" s="3"/>
    </row>
    <row r="96" spans="2:10" ht="14.25">
      <c r="B96" s="3"/>
      <c r="C96" s="3"/>
      <c r="D96" s="3"/>
      <c r="E96" s="3"/>
      <c r="F96" s="3"/>
      <c r="G96" s="3"/>
      <c r="H96" s="3"/>
      <c r="I96" s="3"/>
      <c r="J96" s="3"/>
    </row>
    <row r="97" spans="2:10" ht="14.25">
      <c r="B97" s="3"/>
      <c r="C97" s="3"/>
      <c r="D97" s="3"/>
      <c r="E97" s="3"/>
      <c r="F97" s="3"/>
      <c r="G97" s="3"/>
      <c r="H97" s="3"/>
      <c r="I97" s="3"/>
      <c r="J97" s="3"/>
    </row>
    <row r="98" spans="2:10" ht="14.25">
      <c r="B98" s="3"/>
      <c r="C98" s="3"/>
      <c r="D98" s="3"/>
      <c r="E98" s="3"/>
      <c r="F98" s="3"/>
      <c r="G98" s="3"/>
      <c r="H98" s="3"/>
      <c r="I98" s="3"/>
      <c r="J98" s="3"/>
    </row>
    <row r="99" spans="2:10" ht="14.25">
      <c r="B99" s="3"/>
      <c r="C99" s="3"/>
      <c r="D99" s="3"/>
      <c r="E99" s="3"/>
      <c r="F99" s="3"/>
      <c r="G99" s="3"/>
      <c r="H99" s="3"/>
      <c r="I99" s="3"/>
      <c r="J9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PageLayoutView="0" workbookViewId="0" topLeftCell="A24">
      <selection activeCell="C36" sqref="C36:D36"/>
    </sheetView>
  </sheetViews>
  <sheetFormatPr defaultColWidth="9.140625" defaultRowHeight="12.75"/>
  <cols>
    <col min="1" max="1" width="3.7109375" style="0" customWidth="1"/>
    <col min="2" max="2" width="5.8515625" style="0" bestFit="1" customWidth="1"/>
    <col min="3" max="3" width="28.7109375" style="0" customWidth="1"/>
    <col min="4" max="4" width="8.7109375" style="0" bestFit="1" customWidth="1"/>
    <col min="5" max="5" width="7.57421875" style="0" customWidth="1"/>
    <col min="6" max="6" width="10.421875" style="0" customWidth="1"/>
    <col min="7" max="7" width="8.28125" style="0" bestFit="1" customWidth="1"/>
    <col min="8" max="8" width="9.00390625" style="0" customWidth="1"/>
    <col min="9" max="9" width="5.8515625" style="0" customWidth="1"/>
    <col min="10" max="10" width="5.7109375" style="0" bestFit="1" customWidth="1"/>
    <col min="11" max="11" width="9.140625" style="0" hidden="1" customWidth="1"/>
  </cols>
  <sheetData>
    <row r="1" ht="20.25">
      <c r="A1" s="5" t="s">
        <v>0</v>
      </c>
    </row>
    <row r="2" ht="37.5" customHeight="1">
      <c r="A2" s="4" t="s">
        <v>101</v>
      </c>
    </row>
    <row r="3" ht="24" customHeight="1">
      <c r="A3" s="1" t="s">
        <v>1</v>
      </c>
    </row>
    <row r="4" spans="2:11" ht="18" customHeight="1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11</v>
      </c>
      <c r="K4" s="2" t="s">
        <v>12</v>
      </c>
    </row>
    <row r="5" spans="2:11" ht="15">
      <c r="B5" s="2">
        <v>1</v>
      </c>
      <c r="C5" s="21" t="s">
        <v>68</v>
      </c>
      <c r="D5" s="21"/>
      <c r="E5" s="2"/>
      <c r="F5" s="2"/>
      <c r="G5" s="2"/>
      <c r="H5" s="2"/>
      <c r="I5" s="2"/>
      <c r="J5" s="2"/>
      <c r="K5" s="2"/>
    </row>
    <row r="6" spans="2:10" ht="14.25">
      <c r="B6" s="3">
        <v>1.1</v>
      </c>
      <c r="C6" s="3" t="s">
        <v>9</v>
      </c>
      <c r="D6" s="9">
        <v>657</v>
      </c>
      <c r="E6" s="3" t="s">
        <v>8</v>
      </c>
      <c r="F6" s="9">
        <f>40*D6</f>
        <v>26280</v>
      </c>
      <c r="G6" s="3" t="s">
        <v>27</v>
      </c>
      <c r="H6" s="13">
        <f>365*F6/10000000</f>
        <v>0.95922</v>
      </c>
      <c r="I6" s="3" t="s">
        <v>69</v>
      </c>
      <c r="J6" s="3">
        <v>2005</v>
      </c>
    </row>
    <row r="7" spans="2:10" ht="14.25">
      <c r="B7" s="3"/>
      <c r="C7" s="3" t="s">
        <v>14</v>
      </c>
      <c r="D7" s="9">
        <v>500</v>
      </c>
      <c r="E7" s="3" t="s">
        <v>28</v>
      </c>
      <c r="F7" s="9">
        <f>30*D7</f>
        <v>15000</v>
      </c>
      <c r="G7" s="3" t="s">
        <v>27</v>
      </c>
      <c r="H7" s="13">
        <f>365*F7/10000000</f>
        <v>0.5475</v>
      </c>
      <c r="I7" s="3" t="s">
        <v>69</v>
      </c>
      <c r="J7" s="3">
        <v>2005</v>
      </c>
    </row>
    <row r="8" spans="2:9" ht="15">
      <c r="B8" s="3"/>
      <c r="C8" s="2" t="s">
        <v>26</v>
      </c>
      <c r="D8" s="9"/>
      <c r="E8" s="3"/>
      <c r="F8" s="10">
        <f>F6+F7</f>
        <v>41280</v>
      </c>
      <c r="G8" s="2" t="s">
        <v>27</v>
      </c>
      <c r="H8" s="7">
        <f>H6+H7</f>
        <v>1.50672</v>
      </c>
      <c r="I8" s="2" t="s">
        <v>69</v>
      </c>
    </row>
    <row r="9" spans="2:11" ht="14.25">
      <c r="B9" s="3">
        <v>1.2</v>
      </c>
      <c r="C9" s="3" t="s">
        <v>10</v>
      </c>
      <c r="D9" s="9">
        <f>D6*1.33</f>
        <v>873.8100000000001</v>
      </c>
      <c r="E9" s="3" t="s">
        <v>8</v>
      </c>
      <c r="F9" s="9">
        <f>40*D9</f>
        <v>34952.4</v>
      </c>
      <c r="G9" s="3" t="s">
        <v>27</v>
      </c>
      <c r="H9" s="13">
        <f>365*F9/10000000</f>
        <v>1.2757626</v>
      </c>
      <c r="I9" s="3" t="s">
        <v>69</v>
      </c>
      <c r="J9" s="3">
        <v>2020</v>
      </c>
      <c r="K9" t="s">
        <v>13</v>
      </c>
    </row>
    <row r="10" spans="2:11" ht="14.25">
      <c r="B10" s="3"/>
      <c r="C10" s="3" t="s">
        <v>15</v>
      </c>
      <c r="D10" s="9">
        <f>D7*1.3</f>
        <v>650</v>
      </c>
      <c r="E10" s="3" t="s">
        <v>28</v>
      </c>
      <c r="F10" s="9">
        <f>30*D10</f>
        <v>19500</v>
      </c>
      <c r="G10" s="3" t="s">
        <v>27</v>
      </c>
      <c r="H10" s="13">
        <f>365*F10/10000000</f>
        <v>0.71175</v>
      </c>
      <c r="I10" s="3" t="s">
        <v>69</v>
      </c>
      <c r="J10" s="3">
        <v>2020</v>
      </c>
      <c r="K10" t="s">
        <v>16</v>
      </c>
    </row>
    <row r="11" spans="2:10" ht="15">
      <c r="B11" s="3"/>
      <c r="C11" s="2" t="s">
        <v>26</v>
      </c>
      <c r="D11" s="3"/>
      <c r="E11" s="3"/>
      <c r="F11" s="10">
        <f>F9+F10</f>
        <v>54452.4</v>
      </c>
      <c r="G11" s="3" t="s">
        <v>27</v>
      </c>
      <c r="H11" s="7">
        <f>H9+H10</f>
        <v>1.9875126</v>
      </c>
      <c r="I11" s="2" t="s">
        <v>69</v>
      </c>
      <c r="J11" s="3"/>
    </row>
    <row r="12" spans="2:10" ht="15">
      <c r="B12" s="2">
        <v>2</v>
      </c>
      <c r="C12" s="21" t="s">
        <v>17</v>
      </c>
      <c r="D12" s="22"/>
      <c r="E12" s="22"/>
      <c r="F12" s="3"/>
      <c r="G12" s="3"/>
      <c r="H12" s="3"/>
      <c r="I12" s="3"/>
      <c r="J12" s="3"/>
    </row>
    <row r="13" spans="2:10" ht="14.25">
      <c r="B13" s="3"/>
      <c r="C13" s="3" t="s">
        <v>19</v>
      </c>
      <c r="D13" s="8">
        <v>90</v>
      </c>
      <c r="E13" s="3" t="s">
        <v>18</v>
      </c>
      <c r="F13" s="3"/>
      <c r="G13" s="3"/>
      <c r="H13" s="6">
        <f>0.25*D13</f>
        <v>22.5</v>
      </c>
      <c r="I13" s="3" t="s">
        <v>69</v>
      </c>
      <c r="J13" s="3"/>
    </row>
    <row r="14" spans="2:10" ht="14.25">
      <c r="B14" s="3"/>
      <c r="C14" s="3" t="s">
        <v>21</v>
      </c>
      <c r="D14" s="8">
        <v>20</v>
      </c>
      <c r="E14" s="3" t="s">
        <v>18</v>
      </c>
      <c r="F14" s="3"/>
      <c r="G14" s="3"/>
      <c r="H14" s="6">
        <f>0.1*D14</f>
        <v>2</v>
      </c>
      <c r="I14" s="3" t="s">
        <v>69</v>
      </c>
      <c r="J14" s="3"/>
    </row>
    <row r="15" spans="2:10" ht="14.25">
      <c r="B15" s="3"/>
      <c r="C15" s="3" t="s">
        <v>20</v>
      </c>
      <c r="D15" s="8">
        <v>10</v>
      </c>
      <c r="E15" s="3" t="s">
        <v>18</v>
      </c>
      <c r="F15" s="3"/>
      <c r="G15" s="3"/>
      <c r="H15" s="6">
        <f>0.1*D15</f>
        <v>1</v>
      </c>
      <c r="I15" s="3" t="s">
        <v>69</v>
      </c>
      <c r="J15" s="3"/>
    </row>
    <row r="16" spans="2:10" ht="14.25">
      <c r="B16" s="3"/>
      <c r="C16" s="3" t="s">
        <v>22</v>
      </c>
      <c r="D16" s="8">
        <v>10</v>
      </c>
      <c r="E16" s="3" t="s">
        <v>18</v>
      </c>
      <c r="F16" s="3"/>
      <c r="G16" s="3"/>
      <c r="H16" s="6">
        <f>0.5*D16</f>
        <v>5</v>
      </c>
      <c r="I16" s="3" t="s">
        <v>69</v>
      </c>
      <c r="J16" s="3"/>
    </row>
    <row r="17" spans="2:10" ht="14.25">
      <c r="B17" s="3"/>
      <c r="C17" s="3" t="s">
        <v>23</v>
      </c>
      <c r="D17" s="8">
        <v>10</v>
      </c>
      <c r="E17" s="3" t="s">
        <v>18</v>
      </c>
      <c r="F17" s="3"/>
      <c r="G17" s="3"/>
      <c r="H17" s="6">
        <f>0.1*D17</f>
        <v>1</v>
      </c>
      <c r="I17" s="3" t="s">
        <v>69</v>
      </c>
      <c r="J17" s="3"/>
    </row>
    <row r="18" spans="2:10" ht="14.25">
      <c r="B18" s="3"/>
      <c r="C18" s="3" t="s">
        <v>24</v>
      </c>
      <c r="D18" s="8">
        <v>5</v>
      </c>
      <c r="E18" s="3" t="s">
        <v>18</v>
      </c>
      <c r="F18" s="3"/>
      <c r="G18" s="3"/>
      <c r="H18" s="6">
        <f>0.5*D18</f>
        <v>2.5</v>
      </c>
      <c r="I18" s="3" t="s">
        <v>69</v>
      </c>
      <c r="J18" s="3"/>
    </row>
    <row r="19" spans="2:10" ht="14.25">
      <c r="B19" s="3"/>
      <c r="C19" s="3" t="s">
        <v>25</v>
      </c>
      <c r="D19" s="8">
        <v>15</v>
      </c>
      <c r="E19" s="3" t="s">
        <v>18</v>
      </c>
      <c r="F19" s="3"/>
      <c r="G19" s="3"/>
      <c r="H19" s="6">
        <f>1.2*D19</f>
        <v>18</v>
      </c>
      <c r="I19" s="3" t="s">
        <v>69</v>
      </c>
      <c r="J19" s="3"/>
    </row>
    <row r="20" spans="2:10" ht="15">
      <c r="B20" s="3"/>
      <c r="C20" s="2" t="s">
        <v>26</v>
      </c>
      <c r="D20" s="8"/>
      <c r="E20" s="3" t="s">
        <v>18</v>
      </c>
      <c r="F20" s="3"/>
      <c r="G20" s="3"/>
      <c r="H20" s="12">
        <f>SUM(H13:H19)</f>
        <v>52</v>
      </c>
      <c r="I20" s="2" t="s">
        <v>69</v>
      </c>
      <c r="J20" s="3"/>
    </row>
    <row r="21" spans="2:10" ht="15">
      <c r="B21" s="3"/>
      <c r="C21" s="2" t="s">
        <v>72</v>
      </c>
      <c r="D21" s="9">
        <v>44</v>
      </c>
      <c r="E21" s="3" t="s">
        <v>30</v>
      </c>
      <c r="F21" s="9"/>
      <c r="G21" s="3" t="s">
        <v>31</v>
      </c>
      <c r="H21" s="12">
        <f>(D21*300*13500+F21*300*22500)/10000000</f>
        <v>17.82</v>
      </c>
      <c r="I21" s="2" t="s">
        <v>69</v>
      </c>
      <c r="J21" s="3"/>
    </row>
    <row r="22" spans="2:10" ht="15">
      <c r="B22" s="3"/>
      <c r="C22" s="2" t="s">
        <v>29</v>
      </c>
      <c r="D22" s="2"/>
      <c r="E22" s="2"/>
      <c r="F22" s="2"/>
      <c r="G22" s="2"/>
      <c r="H22" s="12">
        <f>H20+H11</f>
        <v>53.9875126</v>
      </c>
      <c r="I22" s="2" t="s">
        <v>69</v>
      </c>
      <c r="J22" s="3"/>
    </row>
    <row r="23" spans="1:10" ht="18" customHeight="1">
      <c r="A23" s="1" t="s">
        <v>32</v>
      </c>
      <c r="B23" s="3"/>
      <c r="C23" s="22"/>
      <c r="D23" s="3"/>
      <c r="E23" s="3"/>
      <c r="F23" s="3"/>
      <c r="G23" s="3"/>
      <c r="H23" s="3"/>
      <c r="I23" s="3"/>
      <c r="J23" s="3"/>
    </row>
    <row r="24" spans="2:10" ht="14.25">
      <c r="B24" s="3">
        <v>1.1</v>
      </c>
      <c r="C24" s="3" t="s">
        <v>33</v>
      </c>
      <c r="D24" s="9">
        <v>795</v>
      </c>
      <c r="E24" s="3" t="s">
        <v>34</v>
      </c>
      <c r="F24" s="3" t="s">
        <v>40</v>
      </c>
      <c r="G24" s="14">
        <v>0</v>
      </c>
      <c r="H24" s="3" t="s">
        <v>70</v>
      </c>
      <c r="I24" s="3"/>
      <c r="J24" s="3"/>
    </row>
    <row r="25" spans="2:11" ht="14.25">
      <c r="B25" s="3">
        <v>1.2</v>
      </c>
      <c r="C25" s="3" t="s">
        <v>35</v>
      </c>
      <c r="D25" s="6">
        <v>277.29</v>
      </c>
      <c r="E25" s="3" t="s">
        <v>18</v>
      </c>
      <c r="F25" s="3" t="s">
        <v>39</v>
      </c>
      <c r="G25" s="14">
        <v>1</v>
      </c>
      <c r="H25" s="3" t="s">
        <v>70</v>
      </c>
      <c r="I25" s="3"/>
      <c r="J25" s="3"/>
      <c r="K25" t="s">
        <v>43</v>
      </c>
    </row>
    <row r="26" spans="2:10" ht="14.25">
      <c r="B26" s="3">
        <v>2.1</v>
      </c>
      <c r="C26" s="3" t="s">
        <v>36</v>
      </c>
      <c r="D26" s="6">
        <f>D24*D25/1000</f>
        <v>220.44555000000003</v>
      </c>
      <c r="E26" s="3" t="s">
        <v>69</v>
      </c>
      <c r="F26" s="3"/>
      <c r="G26" s="3"/>
      <c r="H26" s="3"/>
      <c r="I26" s="3"/>
      <c r="J26" s="3"/>
    </row>
    <row r="27" spans="2:11" ht="14.25">
      <c r="B27" s="3">
        <v>2.2</v>
      </c>
      <c r="C27" s="3" t="s">
        <v>37</v>
      </c>
      <c r="D27" s="11">
        <f>D26*0.4</f>
        <v>88.17822000000001</v>
      </c>
      <c r="E27" s="3" t="s">
        <v>69</v>
      </c>
      <c r="F27" s="3"/>
      <c r="G27" s="3"/>
      <c r="H27" s="3"/>
      <c r="I27" s="3"/>
      <c r="J27" s="3"/>
      <c r="K27" t="s">
        <v>38</v>
      </c>
    </row>
    <row r="28" spans="2:11" ht="14.25">
      <c r="B28" s="3">
        <v>2.3</v>
      </c>
      <c r="C28" s="3" t="s">
        <v>42</v>
      </c>
      <c r="D28" s="11">
        <f>(G24*0.15+G25*0.05)*D26</f>
        <v>11.022277500000001</v>
      </c>
      <c r="E28" s="3" t="s">
        <v>69</v>
      </c>
      <c r="F28" s="3"/>
      <c r="G28" s="3"/>
      <c r="H28" s="3"/>
      <c r="I28" s="3"/>
      <c r="J28" s="3"/>
      <c r="K28" t="s">
        <v>41</v>
      </c>
    </row>
    <row r="29" spans="2:11" ht="14.25">
      <c r="B29" s="3">
        <v>2.4</v>
      </c>
      <c r="C29" s="3" t="s">
        <v>44</v>
      </c>
      <c r="D29" s="6">
        <f>2.5*H29</f>
        <v>0</v>
      </c>
      <c r="E29" s="3" t="s">
        <v>69</v>
      </c>
      <c r="F29" s="3" t="s">
        <v>46</v>
      </c>
      <c r="G29" s="3"/>
      <c r="H29" s="3">
        <v>0</v>
      </c>
      <c r="I29" s="3" t="s">
        <v>69</v>
      </c>
      <c r="J29" s="3"/>
      <c r="K29" t="s">
        <v>45</v>
      </c>
    </row>
    <row r="30" spans="2:10" ht="14.25">
      <c r="B30" s="3">
        <v>2.5</v>
      </c>
      <c r="C30" s="23" t="s">
        <v>47</v>
      </c>
      <c r="D30" s="24">
        <f>D26-D27-D28-D29</f>
        <v>121.24505250000001</v>
      </c>
      <c r="E30" s="3" t="s">
        <v>69</v>
      </c>
      <c r="F30" s="3"/>
      <c r="G30" s="3"/>
      <c r="H30" s="3"/>
      <c r="I30" s="3"/>
      <c r="J30" s="3"/>
    </row>
    <row r="31" spans="2:10" ht="15">
      <c r="B31" s="3"/>
      <c r="C31" s="2" t="s">
        <v>48</v>
      </c>
      <c r="D31" s="12">
        <f>D28+D29</f>
        <v>11.022277500000001</v>
      </c>
      <c r="E31" s="2" t="s">
        <v>69</v>
      </c>
      <c r="F31" s="3"/>
      <c r="G31" s="3"/>
      <c r="H31" s="3"/>
      <c r="I31" s="3"/>
      <c r="J31" s="3"/>
    </row>
    <row r="32" spans="2:10" ht="15">
      <c r="B32" s="3"/>
      <c r="C32" s="2" t="s">
        <v>52</v>
      </c>
      <c r="D32" s="12">
        <f>H22-D31</f>
        <v>42.9652351</v>
      </c>
      <c r="E32" s="2"/>
      <c r="F32" s="3"/>
      <c r="G32" s="3"/>
      <c r="H32" s="3"/>
      <c r="I32" s="3"/>
      <c r="J32" s="3"/>
    </row>
    <row r="33" spans="1:10" ht="18.75" customHeight="1">
      <c r="A33" s="1" t="s">
        <v>49</v>
      </c>
      <c r="B33" s="3"/>
      <c r="C33" s="22"/>
      <c r="D33" s="3"/>
      <c r="E33" s="3"/>
      <c r="F33" s="3"/>
      <c r="G33" s="3"/>
      <c r="H33" s="3"/>
      <c r="I33" s="3"/>
      <c r="J33" s="3"/>
    </row>
    <row r="34" spans="2:10" ht="14.25">
      <c r="B34" s="3">
        <v>1</v>
      </c>
      <c r="C34" s="3" t="s">
        <v>50</v>
      </c>
      <c r="D34" s="11">
        <f>D30/4</f>
        <v>30.311263125000004</v>
      </c>
      <c r="E34" s="3" t="s">
        <v>69</v>
      </c>
      <c r="F34" s="3" t="s">
        <v>51</v>
      </c>
      <c r="G34" s="3"/>
      <c r="H34" s="11">
        <f>D32</f>
        <v>42.9652351</v>
      </c>
      <c r="I34" s="3" t="s">
        <v>69</v>
      </c>
      <c r="J34" s="3"/>
    </row>
    <row r="35" spans="2:10" ht="14.25">
      <c r="B35" s="3"/>
      <c r="C35" s="3" t="s">
        <v>53</v>
      </c>
      <c r="D35" s="6">
        <f>H29</f>
        <v>0</v>
      </c>
      <c r="E35" s="3" t="s">
        <v>69</v>
      </c>
      <c r="F35" s="3"/>
      <c r="G35" s="3"/>
      <c r="H35" s="3"/>
      <c r="I35" s="3"/>
      <c r="J35" s="3"/>
    </row>
    <row r="36" spans="2:10" ht="15">
      <c r="B36" s="3"/>
      <c r="C36" s="25" t="s">
        <v>54</v>
      </c>
      <c r="D36" s="26">
        <f>D34-D35</f>
        <v>30.311263125000004</v>
      </c>
      <c r="E36" s="2" t="s">
        <v>69</v>
      </c>
      <c r="F36" s="3"/>
      <c r="G36" s="3"/>
      <c r="H36" s="3"/>
      <c r="I36" s="3"/>
      <c r="J36" s="3"/>
    </row>
    <row r="37" spans="2:10" ht="14.25">
      <c r="B37" s="3">
        <v>2</v>
      </c>
      <c r="C37" s="3" t="s">
        <v>55</v>
      </c>
      <c r="D37" s="3"/>
      <c r="E37" s="3"/>
      <c r="F37" s="3"/>
      <c r="G37" s="3"/>
      <c r="H37" s="3"/>
      <c r="I37" s="3"/>
      <c r="J37" s="3"/>
    </row>
    <row r="38" spans="2:10" ht="14.25">
      <c r="B38" s="3">
        <v>2.1</v>
      </c>
      <c r="C38" s="3" t="s">
        <v>56</v>
      </c>
      <c r="D38" s="9">
        <v>8</v>
      </c>
      <c r="E38" s="3" t="s">
        <v>71</v>
      </c>
      <c r="F38" s="6">
        <f>0.18*D38</f>
        <v>1.44</v>
      </c>
      <c r="G38" s="3" t="s">
        <v>69</v>
      </c>
      <c r="H38" s="3"/>
      <c r="I38" s="3"/>
      <c r="J38" s="3"/>
    </row>
    <row r="39" spans="2:10" ht="14.25">
      <c r="B39" s="3">
        <v>2.2</v>
      </c>
      <c r="C39" s="3" t="s">
        <v>57</v>
      </c>
      <c r="D39" s="9">
        <v>0</v>
      </c>
      <c r="E39" s="3" t="s">
        <v>71</v>
      </c>
      <c r="F39" s="6">
        <f>0.36*D39</f>
        <v>0</v>
      </c>
      <c r="G39" s="3" t="s">
        <v>69</v>
      </c>
      <c r="H39" s="3"/>
      <c r="I39" s="3"/>
      <c r="J39" s="3"/>
    </row>
    <row r="40" spans="2:10" ht="14.25">
      <c r="B40" s="3">
        <v>2.3</v>
      </c>
      <c r="C40" s="3" t="s">
        <v>58</v>
      </c>
      <c r="D40" s="9">
        <v>7</v>
      </c>
      <c r="E40" s="3" t="s">
        <v>71</v>
      </c>
      <c r="F40" s="6">
        <f>0.1*D40</f>
        <v>0.7000000000000001</v>
      </c>
      <c r="G40" s="3" t="s">
        <v>69</v>
      </c>
      <c r="H40" s="3"/>
      <c r="I40" s="3"/>
      <c r="J40" s="3"/>
    </row>
    <row r="41" spans="2:10" ht="14.25">
      <c r="B41" s="3">
        <v>2.4</v>
      </c>
      <c r="C41" s="3" t="s">
        <v>59</v>
      </c>
      <c r="D41" s="9">
        <v>0</v>
      </c>
      <c r="E41" s="3" t="s">
        <v>60</v>
      </c>
      <c r="F41" s="6">
        <f>0.1*D41</f>
        <v>0</v>
      </c>
      <c r="G41" s="3" t="s">
        <v>69</v>
      </c>
      <c r="H41" s="3"/>
      <c r="I41" s="3"/>
      <c r="J41" s="3"/>
    </row>
    <row r="42" spans="2:10" ht="14.25">
      <c r="B42" s="3">
        <v>2.5</v>
      </c>
      <c r="C42" s="3" t="s">
        <v>61</v>
      </c>
      <c r="D42" s="9">
        <v>2000</v>
      </c>
      <c r="E42" s="3" t="s">
        <v>64</v>
      </c>
      <c r="F42" s="6">
        <f>0.00012*D42</f>
        <v>0.24000000000000002</v>
      </c>
      <c r="G42" s="3" t="s">
        <v>69</v>
      </c>
      <c r="H42" s="3"/>
      <c r="I42" s="3"/>
      <c r="J42" s="3"/>
    </row>
    <row r="43" spans="2:10" ht="14.25">
      <c r="B43" s="3">
        <v>2.6</v>
      </c>
      <c r="C43" s="3" t="s">
        <v>62</v>
      </c>
      <c r="D43" s="9">
        <v>0</v>
      </c>
      <c r="E43" s="3" t="s">
        <v>64</v>
      </c>
      <c r="F43" s="6">
        <f>0.00012*D43</f>
        <v>0</v>
      </c>
      <c r="G43" s="3" t="s">
        <v>69</v>
      </c>
      <c r="H43" s="3"/>
      <c r="I43" s="3"/>
      <c r="J43" s="3"/>
    </row>
    <row r="44" spans="2:10" ht="14.25">
      <c r="B44" s="3">
        <v>2.7</v>
      </c>
      <c r="C44" s="3" t="s">
        <v>63</v>
      </c>
      <c r="D44" s="9">
        <v>50</v>
      </c>
      <c r="E44" s="3" t="s">
        <v>60</v>
      </c>
      <c r="F44" s="6">
        <f>0.125*D44</f>
        <v>6.25</v>
      </c>
      <c r="G44" s="3" t="s">
        <v>69</v>
      </c>
      <c r="H44" s="3"/>
      <c r="I44" s="3"/>
      <c r="J44" s="3"/>
    </row>
    <row r="45" spans="2:10" ht="14.25">
      <c r="B45" s="3">
        <v>2.8</v>
      </c>
      <c r="C45" s="3" t="s">
        <v>65</v>
      </c>
      <c r="D45" s="3"/>
      <c r="E45" s="3"/>
      <c r="F45" s="6"/>
      <c r="G45" s="3" t="s">
        <v>69</v>
      </c>
      <c r="H45" s="3"/>
      <c r="I45" s="3"/>
      <c r="J45" s="3"/>
    </row>
    <row r="46" spans="2:10" ht="15">
      <c r="B46" s="3"/>
      <c r="C46" s="2" t="s">
        <v>73</v>
      </c>
      <c r="D46" s="3"/>
      <c r="E46" s="3"/>
      <c r="F46" s="2">
        <f>SUM(F38:F45)</f>
        <v>8.63</v>
      </c>
      <c r="G46" s="2" t="s">
        <v>69</v>
      </c>
      <c r="H46" s="3"/>
      <c r="I46" s="3"/>
      <c r="J46" s="3"/>
    </row>
    <row r="47" spans="2:10" ht="14.25">
      <c r="B47" s="3"/>
      <c r="C47" s="3"/>
      <c r="D47" s="3"/>
      <c r="E47" s="20" t="s">
        <v>95</v>
      </c>
      <c r="F47" s="19">
        <f>F46/D36</f>
        <v>0.2847126483779616</v>
      </c>
      <c r="G47" s="3" t="s">
        <v>96</v>
      </c>
      <c r="H47" s="3"/>
      <c r="I47" s="3"/>
      <c r="J47" s="3"/>
    </row>
    <row r="48" spans="2:10" ht="14.25">
      <c r="B48" s="3"/>
      <c r="C48" s="3"/>
      <c r="D48" s="3"/>
      <c r="E48" s="3"/>
      <c r="F48" s="3"/>
      <c r="G48" s="3"/>
      <c r="H48" s="3"/>
      <c r="I48" s="3"/>
      <c r="J48" s="3"/>
    </row>
    <row r="49" spans="2:10" ht="14.25">
      <c r="B49" s="3"/>
      <c r="C49" s="3"/>
      <c r="D49" s="3"/>
      <c r="E49" s="3"/>
      <c r="F49" s="3"/>
      <c r="G49" s="3"/>
      <c r="H49" s="3"/>
      <c r="I49" s="3"/>
      <c r="J49" s="3"/>
    </row>
    <row r="50" spans="2:10" ht="14.25">
      <c r="B50" s="3"/>
      <c r="C50" s="3"/>
      <c r="D50" s="3"/>
      <c r="E50" s="3"/>
      <c r="F50" s="3"/>
      <c r="G50" s="3"/>
      <c r="H50" s="3"/>
      <c r="I50" s="3"/>
      <c r="J50" s="3"/>
    </row>
    <row r="51" spans="2:10" ht="14.25">
      <c r="B51" s="3"/>
      <c r="C51" s="3"/>
      <c r="D51" s="3"/>
      <c r="E51" s="3"/>
      <c r="F51" s="3"/>
      <c r="G51" s="3"/>
      <c r="H51" s="3"/>
      <c r="I51" s="3"/>
      <c r="J51" s="3"/>
    </row>
    <row r="52" spans="2:10" ht="14.25">
      <c r="B52" s="3"/>
      <c r="C52" s="3"/>
      <c r="D52" s="3"/>
      <c r="E52" s="3"/>
      <c r="F52" s="3"/>
      <c r="G52" s="3"/>
      <c r="H52" s="3"/>
      <c r="I52" s="3"/>
      <c r="J52" s="3"/>
    </row>
    <row r="53" spans="2:10" ht="14.25">
      <c r="B53" s="3"/>
      <c r="C53" s="3"/>
      <c r="D53" s="3"/>
      <c r="E53" s="3"/>
      <c r="F53" s="3"/>
      <c r="G53" s="3"/>
      <c r="H53" s="3"/>
      <c r="I53" s="3"/>
      <c r="J53" s="3"/>
    </row>
    <row r="54" spans="2:10" ht="14.25">
      <c r="B54" s="3"/>
      <c r="C54" s="3"/>
      <c r="D54" s="3"/>
      <c r="E54" s="3"/>
      <c r="F54" s="3"/>
      <c r="G54" s="3"/>
      <c r="H54" s="3"/>
      <c r="I54" s="3"/>
      <c r="J54" s="3"/>
    </row>
    <row r="55" spans="2:10" ht="14.25">
      <c r="B55" s="3"/>
      <c r="C55" s="3"/>
      <c r="D55" s="3"/>
      <c r="E55" s="3"/>
      <c r="F55" s="3"/>
      <c r="G55" s="3"/>
      <c r="H55" s="3"/>
      <c r="I55" s="3"/>
      <c r="J55" s="3"/>
    </row>
    <row r="56" spans="2:10" ht="14.25">
      <c r="B56" s="3"/>
      <c r="C56" s="3"/>
      <c r="D56" s="3"/>
      <c r="E56" s="3"/>
      <c r="F56" s="3"/>
      <c r="G56" s="3"/>
      <c r="H56" s="3"/>
      <c r="I56" s="3"/>
      <c r="J56" s="3"/>
    </row>
    <row r="57" spans="2:10" ht="14.25">
      <c r="B57" s="3"/>
      <c r="C57" s="3"/>
      <c r="D57" s="3"/>
      <c r="E57" s="3"/>
      <c r="F57" s="3"/>
      <c r="G57" s="3"/>
      <c r="H57" s="3"/>
      <c r="I57" s="3"/>
      <c r="J57" s="3"/>
    </row>
    <row r="58" spans="2:10" ht="14.25">
      <c r="B58" s="3"/>
      <c r="C58" s="3"/>
      <c r="D58" s="3"/>
      <c r="E58" s="3"/>
      <c r="F58" s="3"/>
      <c r="G58" s="3"/>
      <c r="H58" s="3"/>
      <c r="I58" s="3"/>
      <c r="J58" s="3"/>
    </row>
    <row r="59" spans="2:10" ht="14.25">
      <c r="B59" s="3"/>
      <c r="C59" s="3"/>
      <c r="D59" s="3"/>
      <c r="E59" s="3"/>
      <c r="F59" s="3"/>
      <c r="G59" s="3"/>
      <c r="H59" s="3"/>
      <c r="I59" s="3"/>
      <c r="J59" s="3"/>
    </row>
    <row r="60" spans="2:10" ht="14.25">
      <c r="B60" s="3"/>
      <c r="C60" s="3"/>
      <c r="D60" s="3"/>
      <c r="E60" s="3"/>
      <c r="F60" s="3"/>
      <c r="G60" s="3"/>
      <c r="H60" s="3"/>
      <c r="I60" s="3"/>
      <c r="J60" s="3"/>
    </row>
    <row r="61" spans="2:10" ht="14.25">
      <c r="B61" s="3"/>
      <c r="C61" s="3"/>
      <c r="D61" s="3"/>
      <c r="E61" s="3"/>
      <c r="F61" s="3"/>
      <c r="G61" s="3"/>
      <c r="H61" s="3"/>
      <c r="I61" s="3"/>
      <c r="J61" s="3"/>
    </row>
    <row r="62" spans="2:10" ht="14.25">
      <c r="B62" s="3"/>
      <c r="C62" s="3"/>
      <c r="D62" s="3"/>
      <c r="E62" s="3"/>
      <c r="F62" s="3"/>
      <c r="G62" s="3"/>
      <c r="H62" s="3"/>
      <c r="I62" s="3"/>
      <c r="J62" s="3"/>
    </row>
    <row r="63" spans="2:10" ht="14.25">
      <c r="B63" s="3"/>
      <c r="C63" s="3"/>
      <c r="D63" s="3"/>
      <c r="E63" s="3"/>
      <c r="F63" s="3"/>
      <c r="G63" s="3"/>
      <c r="H63" s="3"/>
      <c r="I63" s="3"/>
      <c r="J63" s="3"/>
    </row>
    <row r="64" spans="2:10" ht="14.25">
      <c r="B64" s="3"/>
      <c r="C64" s="3"/>
      <c r="D64" s="3"/>
      <c r="E64" s="3"/>
      <c r="F64" s="3"/>
      <c r="G64" s="3"/>
      <c r="H64" s="3"/>
      <c r="I64" s="3"/>
      <c r="J64" s="3"/>
    </row>
    <row r="65" spans="2:10" ht="14.25">
      <c r="B65" s="3"/>
      <c r="C65" s="3"/>
      <c r="D65" s="3"/>
      <c r="E65" s="3"/>
      <c r="F65" s="3"/>
      <c r="G65" s="3"/>
      <c r="H65" s="3"/>
      <c r="I65" s="3"/>
      <c r="J65" s="3"/>
    </row>
    <row r="66" spans="2:10" ht="14.25">
      <c r="B66" s="3"/>
      <c r="C66" s="3"/>
      <c r="D66" s="3"/>
      <c r="E66" s="3"/>
      <c r="F66" s="3"/>
      <c r="G66" s="3"/>
      <c r="H66" s="3"/>
      <c r="I66" s="3"/>
      <c r="J66" s="3"/>
    </row>
    <row r="67" spans="2:10" ht="14.25">
      <c r="B67" s="3"/>
      <c r="C67" s="3"/>
      <c r="D67" s="3"/>
      <c r="E67" s="3"/>
      <c r="F67" s="3"/>
      <c r="G67" s="3"/>
      <c r="H67" s="3"/>
      <c r="I67" s="3"/>
      <c r="J67" s="3"/>
    </row>
    <row r="68" spans="2:10" ht="14.25">
      <c r="B68" s="3"/>
      <c r="C68" s="3"/>
      <c r="D68" s="3"/>
      <c r="E68" s="3"/>
      <c r="F68" s="3"/>
      <c r="G68" s="3"/>
      <c r="H68" s="3"/>
      <c r="I68" s="3"/>
      <c r="J68" s="3"/>
    </row>
    <row r="69" spans="2:10" ht="14.25">
      <c r="B69" s="3"/>
      <c r="C69" s="3"/>
      <c r="D69" s="3"/>
      <c r="E69" s="3"/>
      <c r="F69" s="3"/>
      <c r="G69" s="3"/>
      <c r="H69" s="3"/>
      <c r="I69" s="3"/>
      <c r="J69" s="3"/>
    </row>
    <row r="70" spans="2:10" ht="14.25">
      <c r="B70" s="3"/>
      <c r="C70" s="3"/>
      <c r="D70" s="3"/>
      <c r="E70" s="3"/>
      <c r="F70" s="3"/>
      <c r="G70" s="3"/>
      <c r="H70" s="3"/>
      <c r="I70" s="3"/>
      <c r="J70" s="3"/>
    </row>
    <row r="71" spans="2:10" ht="14.25">
      <c r="B71" s="3"/>
      <c r="C71" s="3"/>
      <c r="D71" s="3"/>
      <c r="E71" s="3"/>
      <c r="F71" s="3"/>
      <c r="G71" s="3"/>
      <c r="H71" s="3"/>
      <c r="I71" s="3"/>
      <c r="J71" s="3"/>
    </row>
    <row r="72" spans="2:10" ht="14.25">
      <c r="B72" s="3"/>
      <c r="C72" s="3"/>
      <c r="D72" s="3"/>
      <c r="E72" s="3"/>
      <c r="F72" s="3"/>
      <c r="G72" s="3"/>
      <c r="H72" s="3"/>
      <c r="I72" s="3"/>
      <c r="J72" s="3"/>
    </row>
    <row r="73" spans="2:10" ht="14.25">
      <c r="B73" s="3"/>
      <c r="C73" s="3"/>
      <c r="D73" s="3"/>
      <c r="E73" s="3"/>
      <c r="F73" s="3"/>
      <c r="G73" s="3"/>
      <c r="H73" s="3"/>
      <c r="I73" s="3"/>
      <c r="J73" s="3"/>
    </row>
    <row r="74" spans="2:10" ht="14.25">
      <c r="B74" s="3"/>
      <c r="C74" s="3"/>
      <c r="D74" s="3"/>
      <c r="E74" s="3"/>
      <c r="F74" s="3"/>
      <c r="G74" s="3"/>
      <c r="H74" s="3"/>
      <c r="I74" s="3"/>
      <c r="J74" s="3"/>
    </row>
    <row r="75" spans="2:10" ht="14.25">
      <c r="B75" s="3"/>
      <c r="C75" s="3"/>
      <c r="D75" s="3"/>
      <c r="E75" s="3"/>
      <c r="F75" s="3"/>
      <c r="G75" s="3"/>
      <c r="H75" s="3"/>
      <c r="I75" s="3"/>
      <c r="J75" s="3"/>
    </row>
    <row r="76" spans="2:10" ht="14.25">
      <c r="B76" s="3"/>
      <c r="C76" s="3"/>
      <c r="D76" s="3"/>
      <c r="E76" s="3"/>
      <c r="F76" s="3"/>
      <c r="G76" s="3"/>
      <c r="H76" s="3"/>
      <c r="I76" s="3"/>
      <c r="J76" s="3"/>
    </row>
    <row r="77" spans="2:10" ht="14.25">
      <c r="B77" s="3"/>
      <c r="C77" s="3"/>
      <c r="D77" s="3"/>
      <c r="E77" s="3"/>
      <c r="F77" s="3"/>
      <c r="G77" s="3"/>
      <c r="H77" s="3"/>
      <c r="I77" s="3"/>
      <c r="J77" s="3"/>
    </row>
    <row r="78" spans="2:10" ht="14.25">
      <c r="B78" s="3"/>
      <c r="C78" s="3"/>
      <c r="D78" s="3"/>
      <c r="E78" s="3"/>
      <c r="F78" s="3"/>
      <c r="G78" s="3"/>
      <c r="H78" s="3"/>
      <c r="I78" s="3"/>
      <c r="J78" s="3"/>
    </row>
    <row r="79" spans="2:10" ht="14.25">
      <c r="B79" s="3"/>
      <c r="C79" s="3"/>
      <c r="D79" s="3"/>
      <c r="E79" s="3"/>
      <c r="F79" s="3"/>
      <c r="G79" s="3"/>
      <c r="H79" s="3"/>
      <c r="I79" s="3"/>
      <c r="J79" s="3"/>
    </row>
    <row r="80" spans="2:10" ht="14.25">
      <c r="B80" s="3"/>
      <c r="C80" s="3"/>
      <c r="D80" s="3"/>
      <c r="E80" s="3"/>
      <c r="F80" s="3"/>
      <c r="G80" s="3"/>
      <c r="H80" s="3"/>
      <c r="I80" s="3"/>
      <c r="J80" s="3"/>
    </row>
    <row r="81" spans="2:10" ht="14.25">
      <c r="B81" s="3"/>
      <c r="C81" s="3"/>
      <c r="D81" s="3"/>
      <c r="E81" s="3"/>
      <c r="F81" s="3"/>
      <c r="G81" s="3"/>
      <c r="H81" s="3"/>
      <c r="I81" s="3"/>
      <c r="J81" s="3"/>
    </row>
    <row r="82" spans="2:10" ht="14.25">
      <c r="B82" s="3"/>
      <c r="C82" s="3"/>
      <c r="D82" s="3"/>
      <c r="E82" s="3"/>
      <c r="F82" s="3"/>
      <c r="G82" s="3"/>
      <c r="H82" s="3"/>
      <c r="I82" s="3"/>
      <c r="J82" s="3"/>
    </row>
    <row r="83" spans="2:10" ht="14.25">
      <c r="B83" s="3"/>
      <c r="C83" s="3"/>
      <c r="D83" s="3"/>
      <c r="E83" s="3"/>
      <c r="F83" s="3"/>
      <c r="G83" s="3"/>
      <c r="H83" s="3"/>
      <c r="I83" s="3"/>
      <c r="J83" s="3"/>
    </row>
    <row r="84" spans="2:10" ht="14.25">
      <c r="B84" s="3"/>
      <c r="C84" s="3"/>
      <c r="D84" s="3"/>
      <c r="E84" s="3"/>
      <c r="F84" s="3"/>
      <c r="G84" s="3"/>
      <c r="H84" s="3"/>
      <c r="I84" s="3"/>
      <c r="J84" s="3"/>
    </row>
    <row r="85" spans="2:10" ht="14.25">
      <c r="B85" s="3"/>
      <c r="C85" s="3"/>
      <c r="D85" s="3"/>
      <c r="E85" s="3"/>
      <c r="F85" s="3"/>
      <c r="G85" s="3"/>
      <c r="H85" s="3"/>
      <c r="I85" s="3"/>
      <c r="J85" s="3"/>
    </row>
    <row r="86" spans="2:10" ht="14.25">
      <c r="B86" s="3"/>
      <c r="C86" s="3"/>
      <c r="D86" s="3"/>
      <c r="E86" s="3"/>
      <c r="F86" s="3"/>
      <c r="G86" s="3"/>
      <c r="H86" s="3"/>
      <c r="I86" s="3"/>
      <c r="J86" s="3"/>
    </row>
    <row r="87" spans="2:10" ht="14.25">
      <c r="B87" s="3"/>
      <c r="C87" s="3"/>
      <c r="D87" s="3"/>
      <c r="E87" s="3"/>
      <c r="F87" s="3"/>
      <c r="G87" s="3"/>
      <c r="H87" s="3"/>
      <c r="I87" s="3"/>
      <c r="J87" s="3"/>
    </row>
    <row r="88" spans="2:10" ht="14.25">
      <c r="B88" s="3"/>
      <c r="C88" s="3"/>
      <c r="D88" s="3"/>
      <c r="E88" s="3"/>
      <c r="F88" s="3"/>
      <c r="G88" s="3"/>
      <c r="H88" s="3"/>
      <c r="I88" s="3"/>
      <c r="J88" s="3"/>
    </row>
    <row r="89" spans="2:10" ht="14.25">
      <c r="B89" s="3"/>
      <c r="C89" s="3"/>
      <c r="D89" s="3"/>
      <c r="E89" s="3"/>
      <c r="F89" s="3"/>
      <c r="G89" s="3"/>
      <c r="H89" s="3"/>
      <c r="I89" s="3"/>
      <c r="J89" s="3"/>
    </row>
    <row r="90" spans="2:10" ht="14.25">
      <c r="B90" s="3"/>
      <c r="C90" s="3"/>
      <c r="D90" s="3"/>
      <c r="E90" s="3"/>
      <c r="F90" s="3"/>
      <c r="G90" s="3"/>
      <c r="H90" s="3"/>
      <c r="I90" s="3"/>
      <c r="J90" s="3"/>
    </row>
    <row r="91" spans="2:10" ht="14.25">
      <c r="B91" s="3"/>
      <c r="C91" s="3"/>
      <c r="D91" s="3"/>
      <c r="E91" s="3"/>
      <c r="F91" s="3"/>
      <c r="G91" s="3"/>
      <c r="H91" s="3"/>
      <c r="I91" s="3"/>
      <c r="J91" s="3"/>
    </row>
    <row r="92" spans="2:10" ht="14.25">
      <c r="B92" s="3"/>
      <c r="C92" s="3"/>
      <c r="D92" s="3"/>
      <c r="E92" s="3"/>
      <c r="F92" s="3"/>
      <c r="G92" s="3"/>
      <c r="H92" s="3"/>
      <c r="I92" s="3"/>
      <c r="J92" s="3"/>
    </row>
    <row r="93" spans="2:10" ht="14.25">
      <c r="B93" s="3"/>
      <c r="C93" s="3"/>
      <c r="D93" s="3"/>
      <c r="E93" s="3"/>
      <c r="F93" s="3"/>
      <c r="G93" s="3"/>
      <c r="H93" s="3"/>
      <c r="I93" s="3"/>
      <c r="J93" s="3"/>
    </row>
    <row r="94" spans="2:10" ht="14.25">
      <c r="B94" s="3"/>
      <c r="C94" s="3"/>
      <c r="D94" s="3"/>
      <c r="E94" s="3"/>
      <c r="F94" s="3"/>
      <c r="G94" s="3"/>
      <c r="H94" s="3"/>
      <c r="I94" s="3"/>
      <c r="J94" s="3"/>
    </row>
    <row r="95" spans="2:10" ht="14.25">
      <c r="B95" s="3"/>
      <c r="C95" s="3"/>
      <c r="D95" s="3"/>
      <c r="E95" s="3"/>
      <c r="F95" s="3"/>
      <c r="G95" s="3"/>
      <c r="H95" s="3"/>
      <c r="I95" s="3"/>
      <c r="J95" s="3"/>
    </row>
    <row r="96" spans="2:10" ht="14.25">
      <c r="B96" s="3"/>
      <c r="C96" s="3"/>
      <c r="D96" s="3"/>
      <c r="E96" s="3"/>
      <c r="F96" s="3"/>
      <c r="G96" s="3"/>
      <c r="H96" s="3"/>
      <c r="I96" s="3"/>
      <c r="J96" s="3"/>
    </row>
    <row r="97" spans="2:10" ht="14.25">
      <c r="B97" s="3"/>
      <c r="C97" s="3"/>
      <c r="D97" s="3"/>
      <c r="E97" s="3"/>
      <c r="F97" s="3"/>
      <c r="G97" s="3"/>
      <c r="H97" s="3"/>
      <c r="I97" s="3"/>
      <c r="J97" s="3"/>
    </row>
    <row r="98" spans="2:10" ht="14.25">
      <c r="B98" s="3"/>
      <c r="C98" s="3"/>
      <c r="D98" s="3"/>
      <c r="E98" s="3"/>
      <c r="F98" s="3"/>
      <c r="G98" s="3"/>
      <c r="H98" s="3"/>
      <c r="I98" s="3"/>
      <c r="J98" s="3"/>
    </row>
    <row r="99" spans="2:10" ht="14.25">
      <c r="B99" s="3"/>
      <c r="C99" s="3"/>
      <c r="D99" s="3"/>
      <c r="E99" s="3"/>
      <c r="F99" s="3"/>
      <c r="G99" s="3"/>
      <c r="H99" s="3"/>
      <c r="I99" s="3"/>
      <c r="J99" s="3"/>
    </row>
    <row r="100" spans="2:10" ht="14.2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4.2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4.2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4.2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4.25">
      <c r="B104" s="3"/>
      <c r="C104" s="3"/>
      <c r="D104" s="3"/>
      <c r="E104" s="3"/>
      <c r="F104" s="3"/>
      <c r="G104" s="3"/>
      <c r="H104" s="3"/>
      <c r="I104" s="3"/>
      <c r="J104" s="3"/>
    </row>
  </sheetData>
  <sheetProtection/>
  <printOptions/>
  <pageMargins left="0.9448818897637796" right="0.7480314960629921" top="0.984251968503937" bottom="0.984251968503937" header="0.5118110236220472" footer="0.7086614173228347"/>
  <pageSetup fitToHeight="0" fitToWidth="1" horizontalDpi="600" verticalDpi="600" orientation="portrait" paperSize="9" scale="91" r:id="rId1"/>
  <headerFooter alignWithMargins="0">
    <oddFooter>&amp;LAWMP in GPP-1&amp;CWater Resources Plan and Budget&amp;RPrepared by GRASP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24">
      <selection activeCell="A1" sqref="A1"/>
    </sheetView>
  </sheetViews>
  <sheetFormatPr defaultColWidth="9.140625" defaultRowHeight="12.75"/>
  <cols>
    <col min="1" max="1" width="3.7109375" style="0" customWidth="1"/>
    <col min="2" max="2" width="5.8515625" style="0" bestFit="1" customWidth="1"/>
    <col min="3" max="3" width="28.7109375" style="0" customWidth="1"/>
    <col min="4" max="4" width="8.7109375" style="0" bestFit="1" customWidth="1"/>
    <col min="5" max="5" width="7.57421875" style="0" customWidth="1"/>
    <col min="6" max="6" width="10.421875" style="0" customWidth="1"/>
    <col min="7" max="7" width="8.28125" style="0" bestFit="1" customWidth="1"/>
    <col min="8" max="8" width="9.00390625" style="0" customWidth="1"/>
    <col min="9" max="9" width="5.8515625" style="0" customWidth="1"/>
    <col min="10" max="10" width="5.7109375" style="0" bestFit="1" customWidth="1"/>
    <col min="11" max="11" width="9.140625" style="0" hidden="1" customWidth="1"/>
  </cols>
  <sheetData>
    <row r="1" ht="20.25">
      <c r="A1" s="5" t="s">
        <v>0</v>
      </c>
    </row>
    <row r="2" ht="37.5" customHeight="1">
      <c r="A2" s="4" t="s">
        <v>102</v>
      </c>
    </row>
    <row r="3" ht="24" customHeight="1">
      <c r="A3" s="1" t="s">
        <v>1</v>
      </c>
    </row>
    <row r="4" spans="2:11" ht="18" customHeight="1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11</v>
      </c>
      <c r="K4" s="2" t="s">
        <v>12</v>
      </c>
    </row>
    <row r="5" spans="2:11" ht="15">
      <c r="B5" s="2">
        <v>1</v>
      </c>
      <c r="C5" s="2" t="s">
        <v>68</v>
      </c>
      <c r="D5" s="2"/>
      <c r="E5" s="2"/>
      <c r="F5" s="2"/>
      <c r="G5" s="2"/>
      <c r="H5" s="2"/>
      <c r="I5" s="2"/>
      <c r="J5" s="2"/>
      <c r="K5" s="2"/>
    </row>
    <row r="6" spans="2:10" ht="14.25">
      <c r="B6" s="3">
        <v>1.1</v>
      </c>
      <c r="C6" s="3" t="s">
        <v>9</v>
      </c>
      <c r="D6" s="9">
        <v>700</v>
      </c>
      <c r="E6" s="3" t="s">
        <v>8</v>
      </c>
      <c r="F6" s="9">
        <f>40*D6</f>
        <v>28000</v>
      </c>
      <c r="G6" s="3" t="s">
        <v>27</v>
      </c>
      <c r="H6" s="13">
        <f>365*F6/10000000</f>
        <v>1.022</v>
      </c>
      <c r="I6" s="3" t="s">
        <v>69</v>
      </c>
      <c r="J6" s="3">
        <v>2005</v>
      </c>
    </row>
    <row r="7" spans="2:10" ht="14.25">
      <c r="B7" s="3"/>
      <c r="C7" s="3" t="s">
        <v>14</v>
      </c>
      <c r="D7" s="9">
        <v>455</v>
      </c>
      <c r="E7" s="3" t="s">
        <v>28</v>
      </c>
      <c r="F7" s="9">
        <f>30*D7</f>
        <v>13650</v>
      </c>
      <c r="G7" s="3" t="s">
        <v>27</v>
      </c>
      <c r="H7" s="13">
        <f>365*F7/10000000</f>
        <v>0.498225</v>
      </c>
      <c r="I7" s="3" t="s">
        <v>69</v>
      </c>
      <c r="J7" s="3">
        <v>2005</v>
      </c>
    </row>
    <row r="8" spans="2:9" ht="15">
      <c r="B8" s="3"/>
      <c r="C8" s="2" t="s">
        <v>26</v>
      </c>
      <c r="D8" s="9"/>
      <c r="E8" s="3"/>
      <c r="F8" s="10">
        <f>F6+F7</f>
        <v>41650</v>
      </c>
      <c r="G8" s="2" t="s">
        <v>27</v>
      </c>
      <c r="H8" s="7">
        <f>H6+H7</f>
        <v>1.520225</v>
      </c>
      <c r="I8" s="2" t="s">
        <v>69</v>
      </c>
    </row>
    <row r="9" spans="2:11" ht="14.25">
      <c r="B9" s="3">
        <v>1.2</v>
      </c>
      <c r="C9" s="3" t="s">
        <v>10</v>
      </c>
      <c r="D9" s="9">
        <f>D6*1.33</f>
        <v>931</v>
      </c>
      <c r="E9" s="3" t="s">
        <v>8</v>
      </c>
      <c r="F9" s="9">
        <f>40*D9</f>
        <v>37240</v>
      </c>
      <c r="G9" s="3" t="s">
        <v>27</v>
      </c>
      <c r="H9" s="13">
        <f>365*F9/10000000</f>
        <v>1.35926</v>
      </c>
      <c r="I9" s="3" t="s">
        <v>69</v>
      </c>
      <c r="J9" s="3">
        <v>2020</v>
      </c>
      <c r="K9" t="s">
        <v>13</v>
      </c>
    </row>
    <row r="10" spans="2:11" ht="14.25">
      <c r="B10" s="3"/>
      <c r="C10" s="3" t="s">
        <v>15</v>
      </c>
      <c r="D10" s="9">
        <f>D7*1.3</f>
        <v>591.5</v>
      </c>
      <c r="E10" s="3" t="s">
        <v>28</v>
      </c>
      <c r="F10" s="9">
        <f>30*D10</f>
        <v>17745</v>
      </c>
      <c r="G10" s="3" t="s">
        <v>27</v>
      </c>
      <c r="H10" s="13">
        <f>365*F10/10000000</f>
        <v>0.6476925</v>
      </c>
      <c r="I10" s="3" t="s">
        <v>69</v>
      </c>
      <c r="J10" s="3">
        <v>2020</v>
      </c>
      <c r="K10" t="s">
        <v>16</v>
      </c>
    </row>
    <row r="11" spans="2:10" ht="15">
      <c r="B11" s="3"/>
      <c r="C11" s="2" t="s">
        <v>26</v>
      </c>
      <c r="D11" s="3"/>
      <c r="E11" s="3"/>
      <c r="F11" s="10">
        <f>F9+F10</f>
        <v>54985</v>
      </c>
      <c r="G11" s="3" t="s">
        <v>27</v>
      </c>
      <c r="H11" s="7">
        <f>H9+H10</f>
        <v>2.0069524999999997</v>
      </c>
      <c r="I11" s="2" t="s">
        <v>69</v>
      </c>
      <c r="J11" s="3"/>
    </row>
    <row r="12" spans="2:10" ht="15">
      <c r="B12" s="2">
        <v>2</v>
      </c>
      <c r="C12" s="2" t="s">
        <v>17</v>
      </c>
      <c r="D12" s="3"/>
      <c r="E12" s="3"/>
      <c r="F12" s="3"/>
      <c r="G12" s="3"/>
      <c r="H12" s="3"/>
      <c r="I12" s="3"/>
      <c r="J12" s="3"/>
    </row>
    <row r="13" spans="2:10" ht="14.25">
      <c r="B13" s="3"/>
      <c r="C13" s="3" t="s">
        <v>19</v>
      </c>
      <c r="D13" s="8">
        <v>244</v>
      </c>
      <c r="E13" s="3" t="s">
        <v>18</v>
      </c>
      <c r="F13" s="3"/>
      <c r="G13" s="3"/>
      <c r="H13" s="6">
        <f>0.25*D13</f>
        <v>61</v>
      </c>
      <c r="I13" s="3" t="s">
        <v>69</v>
      </c>
      <c r="J13" s="3"/>
    </row>
    <row r="14" spans="2:10" ht="14.25">
      <c r="B14" s="3"/>
      <c r="C14" s="3" t="s">
        <v>21</v>
      </c>
      <c r="D14" s="8">
        <v>48</v>
      </c>
      <c r="E14" s="3" t="s">
        <v>18</v>
      </c>
      <c r="F14" s="3"/>
      <c r="G14" s="3"/>
      <c r="H14" s="6">
        <f>0.1*D14</f>
        <v>4.800000000000001</v>
      </c>
      <c r="I14" s="3" t="s">
        <v>69</v>
      </c>
      <c r="J14" s="3"/>
    </row>
    <row r="15" spans="2:10" ht="14.25">
      <c r="B15" s="3"/>
      <c r="C15" s="3" t="s">
        <v>20</v>
      </c>
      <c r="D15" s="8">
        <v>30</v>
      </c>
      <c r="E15" s="3" t="s">
        <v>18</v>
      </c>
      <c r="F15" s="3"/>
      <c r="G15" s="3"/>
      <c r="H15" s="6">
        <f>0.1*D15</f>
        <v>3</v>
      </c>
      <c r="I15" s="3" t="s">
        <v>69</v>
      </c>
      <c r="J15" s="3"/>
    </row>
    <row r="16" spans="2:10" ht="14.25">
      <c r="B16" s="3"/>
      <c r="C16" s="3" t="s">
        <v>22</v>
      </c>
      <c r="D16" s="8">
        <v>10</v>
      </c>
      <c r="E16" s="3" t="s">
        <v>18</v>
      </c>
      <c r="F16" s="3"/>
      <c r="G16" s="3"/>
      <c r="H16" s="6">
        <f>0.5*D16</f>
        <v>5</v>
      </c>
      <c r="I16" s="3" t="s">
        <v>69</v>
      </c>
      <c r="J16" s="3"/>
    </row>
    <row r="17" spans="2:10" ht="14.25">
      <c r="B17" s="3"/>
      <c r="C17" s="3" t="s">
        <v>103</v>
      </c>
      <c r="D17" s="8">
        <v>6</v>
      </c>
      <c r="E17" s="3" t="s">
        <v>18</v>
      </c>
      <c r="F17" s="3"/>
      <c r="G17" s="3"/>
      <c r="H17" s="6">
        <f>0.4*D17</f>
        <v>2.4000000000000004</v>
      </c>
      <c r="I17" s="3" t="s">
        <v>69</v>
      </c>
      <c r="J17" s="3"/>
    </row>
    <row r="18" spans="2:10" ht="14.25">
      <c r="B18" s="3"/>
      <c r="C18" s="3" t="s">
        <v>23</v>
      </c>
      <c r="D18" s="8">
        <v>52</v>
      </c>
      <c r="E18" s="3" t="s">
        <v>18</v>
      </c>
      <c r="F18" s="3"/>
      <c r="G18" s="3"/>
      <c r="H18" s="6">
        <f>0.1*D18</f>
        <v>5.2</v>
      </c>
      <c r="I18" s="3" t="s">
        <v>69</v>
      </c>
      <c r="J18" s="3"/>
    </row>
    <row r="19" spans="2:10" ht="14.25">
      <c r="B19" s="3"/>
      <c r="C19" s="3" t="s">
        <v>24</v>
      </c>
      <c r="D19" s="8">
        <v>5</v>
      </c>
      <c r="E19" s="3" t="s">
        <v>18</v>
      </c>
      <c r="F19" s="3"/>
      <c r="G19" s="3"/>
      <c r="H19" s="6">
        <f>0.5*D19</f>
        <v>2.5</v>
      </c>
      <c r="I19" s="3" t="s">
        <v>69</v>
      </c>
      <c r="J19" s="3"/>
    </row>
    <row r="20" spans="2:10" ht="14.25">
      <c r="B20" s="3"/>
      <c r="C20" s="3" t="s">
        <v>25</v>
      </c>
      <c r="D20" s="8">
        <v>5</v>
      </c>
      <c r="E20" s="3" t="s">
        <v>18</v>
      </c>
      <c r="F20" s="3"/>
      <c r="G20" s="3"/>
      <c r="H20" s="6">
        <f>1.2*D20</f>
        <v>6</v>
      </c>
      <c r="I20" s="3" t="s">
        <v>69</v>
      </c>
      <c r="J20" s="3"/>
    </row>
    <row r="21" spans="2:10" ht="15">
      <c r="B21" s="3"/>
      <c r="C21" s="2" t="s">
        <v>26</v>
      </c>
      <c r="D21" s="8"/>
      <c r="E21" s="3" t="s">
        <v>18</v>
      </c>
      <c r="F21" s="3"/>
      <c r="G21" s="3"/>
      <c r="H21" s="12">
        <f>SUM(H13:H20)</f>
        <v>89.9</v>
      </c>
      <c r="I21" s="2" t="s">
        <v>69</v>
      </c>
      <c r="J21" s="3"/>
    </row>
    <row r="22" spans="2:10" ht="15">
      <c r="B22" s="3"/>
      <c r="C22" s="2" t="s">
        <v>72</v>
      </c>
      <c r="D22" s="9">
        <v>90</v>
      </c>
      <c r="E22" s="3" t="s">
        <v>30</v>
      </c>
      <c r="F22" s="9">
        <v>19</v>
      </c>
      <c r="G22" s="3" t="s">
        <v>31</v>
      </c>
      <c r="H22" s="12">
        <f>(D22*300*13500+F22*300*22500)/10000000</f>
        <v>49.275</v>
      </c>
      <c r="I22" s="2" t="s">
        <v>69</v>
      </c>
      <c r="J22" s="3"/>
    </row>
    <row r="23" spans="2:10" ht="15">
      <c r="B23" s="3"/>
      <c r="C23" s="2" t="s">
        <v>29</v>
      </c>
      <c r="D23" s="2"/>
      <c r="E23" s="2"/>
      <c r="F23" s="2"/>
      <c r="G23" s="2"/>
      <c r="H23" s="12">
        <f>H21+H11</f>
        <v>91.9069525</v>
      </c>
      <c r="I23" s="2" t="s">
        <v>69</v>
      </c>
      <c r="J23" s="3"/>
    </row>
    <row r="24" spans="1:10" ht="18" customHeight="1">
      <c r="A24" s="1" t="s">
        <v>32</v>
      </c>
      <c r="B24" s="3"/>
      <c r="C24" s="3"/>
      <c r="D24" s="3"/>
      <c r="E24" s="3"/>
      <c r="F24" s="3"/>
      <c r="G24" s="3"/>
      <c r="H24" s="3"/>
      <c r="I24" s="3"/>
      <c r="J24" s="3"/>
    </row>
    <row r="25" spans="2:10" ht="14.25">
      <c r="B25" s="3">
        <v>1.1</v>
      </c>
      <c r="C25" s="3" t="s">
        <v>33</v>
      </c>
      <c r="D25" s="9">
        <v>795</v>
      </c>
      <c r="E25" s="3" t="s">
        <v>34</v>
      </c>
      <c r="F25" s="3" t="s">
        <v>40</v>
      </c>
      <c r="G25" s="14">
        <v>0.3</v>
      </c>
      <c r="H25" s="3" t="s">
        <v>70</v>
      </c>
      <c r="I25" s="3"/>
      <c r="J25" s="3"/>
    </row>
    <row r="26" spans="2:11" ht="14.25">
      <c r="B26" s="3">
        <v>1.2</v>
      </c>
      <c r="C26" s="3" t="s">
        <v>35</v>
      </c>
      <c r="D26" s="6">
        <v>525</v>
      </c>
      <c r="E26" s="3" t="s">
        <v>18</v>
      </c>
      <c r="F26" s="3" t="s">
        <v>39</v>
      </c>
      <c r="G26" s="14">
        <v>0.7</v>
      </c>
      <c r="H26" s="3" t="s">
        <v>70</v>
      </c>
      <c r="I26" s="3"/>
      <c r="J26" s="3"/>
      <c r="K26" t="s">
        <v>43</v>
      </c>
    </row>
    <row r="27" spans="2:10" ht="14.25">
      <c r="B27" s="3">
        <v>2.1</v>
      </c>
      <c r="C27" s="3" t="s">
        <v>36</v>
      </c>
      <c r="D27" s="6">
        <f>D25*D26/1000</f>
        <v>417.375</v>
      </c>
      <c r="E27" s="3" t="s">
        <v>69</v>
      </c>
      <c r="F27" s="3"/>
      <c r="G27" s="3"/>
      <c r="H27" s="3"/>
      <c r="I27" s="3"/>
      <c r="J27" s="3"/>
    </row>
    <row r="28" spans="2:11" ht="14.25">
      <c r="B28" s="3">
        <v>2.2</v>
      </c>
      <c r="C28" s="3" t="s">
        <v>37</v>
      </c>
      <c r="D28" s="11">
        <f>D27*0.4</f>
        <v>166.95000000000002</v>
      </c>
      <c r="E28" s="3" t="s">
        <v>69</v>
      </c>
      <c r="F28" s="3"/>
      <c r="G28" s="3"/>
      <c r="H28" s="3"/>
      <c r="I28" s="3"/>
      <c r="J28" s="3"/>
      <c r="K28" t="s">
        <v>38</v>
      </c>
    </row>
    <row r="29" spans="2:11" ht="14.25">
      <c r="B29" s="3">
        <v>2.3</v>
      </c>
      <c r="C29" s="3" t="s">
        <v>42</v>
      </c>
      <c r="D29" s="11">
        <f>(G25*0.15+G26*0.05)*D27</f>
        <v>33.38999999999999</v>
      </c>
      <c r="E29" s="3" t="s">
        <v>69</v>
      </c>
      <c r="F29" s="3"/>
      <c r="G29" s="3"/>
      <c r="H29" s="3"/>
      <c r="I29" s="3"/>
      <c r="J29" s="3"/>
      <c r="K29" t="s">
        <v>41</v>
      </c>
    </row>
    <row r="30" spans="2:11" ht="14.25">
      <c r="B30" s="3">
        <v>2.4</v>
      </c>
      <c r="C30" s="3" t="s">
        <v>44</v>
      </c>
      <c r="D30" s="6">
        <f>2.5*H30</f>
        <v>72.75</v>
      </c>
      <c r="E30" s="3" t="s">
        <v>69</v>
      </c>
      <c r="F30" s="3" t="s">
        <v>46</v>
      </c>
      <c r="G30" s="3"/>
      <c r="H30" s="3">
        <v>29.1</v>
      </c>
      <c r="I30" s="3" t="s">
        <v>69</v>
      </c>
      <c r="J30" s="3"/>
      <c r="K30" t="s">
        <v>45</v>
      </c>
    </row>
    <row r="31" spans="2:10" ht="14.25">
      <c r="B31" s="3">
        <v>2.5</v>
      </c>
      <c r="C31" s="3" t="s">
        <v>47</v>
      </c>
      <c r="D31" s="11">
        <f>D27-D28-D29-D30</f>
        <v>144.285</v>
      </c>
      <c r="E31" s="3" t="s">
        <v>69</v>
      </c>
      <c r="F31" s="3"/>
      <c r="G31" s="3"/>
      <c r="H31" s="3"/>
      <c r="I31" s="3"/>
      <c r="J31" s="3"/>
    </row>
    <row r="32" spans="2:10" ht="15">
      <c r="B32" s="3"/>
      <c r="C32" s="2" t="s">
        <v>48</v>
      </c>
      <c r="D32" s="12">
        <f>D29+D30</f>
        <v>106.13999999999999</v>
      </c>
      <c r="E32" s="2" t="s">
        <v>69</v>
      </c>
      <c r="F32" s="3"/>
      <c r="G32" s="3"/>
      <c r="H32" s="3"/>
      <c r="I32" s="3"/>
      <c r="J32" s="3"/>
    </row>
    <row r="33" spans="2:10" ht="15">
      <c r="B33" s="3"/>
      <c r="C33" s="2" t="s">
        <v>52</v>
      </c>
      <c r="D33" s="12">
        <f>H23-D32</f>
        <v>-14.233047499999984</v>
      </c>
      <c r="E33" s="2"/>
      <c r="F33" s="3"/>
      <c r="G33" s="3"/>
      <c r="H33" s="3"/>
      <c r="I33" s="3"/>
      <c r="J33" s="3"/>
    </row>
    <row r="34" spans="1:10" ht="18.75" customHeight="1">
      <c r="A34" s="1" t="s">
        <v>49</v>
      </c>
      <c r="B34" s="3"/>
      <c r="C34" s="3"/>
      <c r="D34" s="3"/>
      <c r="E34" s="3"/>
      <c r="F34" s="3"/>
      <c r="G34" s="3"/>
      <c r="H34" s="3"/>
      <c r="I34" s="3"/>
      <c r="J34" s="3"/>
    </row>
    <row r="35" spans="2:10" ht="14.25">
      <c r="B35" s="3">
        <v>1</v>
      </c>
      <c r="C35" s="3" t="s">
        <v>50</v>
      </c>
      <c r="D35" s="11">
        <f>D31/4</f>
        <v>36.07125</v>
      </c>
      <c r="E35" s="3" t="s">
        <v>69</v>
      </c>
      <c r="F35" s="3" t="s">
        <v>51</v>
      </c>
      <c r="G35" s="3"/>
      <c r="H35" s="11">
        <f>D33</f>
        <v>-14.233047499999984</v>
      </c>
      <c r="I35" s="3" t="s">
        <v>69</v>
      </c>
      <c r="J35" s="3"/>
    </row>
    <row r="36" spans="2:10" ht="14.25">
      <c r="B36" s="3"/>
      <c r="C36" s="3" t="s">
        <v>53</v>
      </c>
      <c r="D36" s="6">
        <f>H30</f>
        <v>29.1</v>
      </c>
      <c r="E36" s="3" t="s">
        <v>69</v>
      </c>
      <c r="F36" s="3"/>
      <c r="G36" s="3"/>
      <c r="H36" s="3"/>
      <c r="I36" s="3"/>
      <c r="J36" s="3"/>
    </row>
    <row r="37" spans="2:10" ht="15">
      <c r="B37" s="3"/>
      <c r="C37" s="2" t="s">
        <v>54</v>
      </c>
      <c r="D37" s="12">
        <f>D35-D36</f>
        <v>6.971249999999998</v>
      </c>
      <c r="E37" s="2" t="s">
        <v>69</v>
      </c>
      <c r="F37" s="3"/>
      <c r="G37" s="3"/>
      <c r="H37" s="3"/>
      <c r="I37" s="3"/>
      <c r="J37" s="3"/>
    </row>
    <row r="38" spans="2:10" ht="14.25">
      <c r="B38" s="3">
        <v>2</v>
      </c>
      <c r="C38" s="3" t="s">
        <v>55</v>
      </c>
      <c r="D38" s="3"/>
      <c r="E38" s="3"/>
      <c r="F38" s="3"/>
      <c r="G38" s="3"/>
      <c r="H38" s="3"/>
      <c r="I38" s="3"/>
      <c r="J38" s="3"/>
    </row>
    <row r="39" spans="2:10" ht="14.25">
      <c r="B39" s="3">
        <v>2.1</v>
      </c>
      <c r="C39" s="3" t="s">
        <v>56</v>
      </c>
      <c r="D39" s="9">
        <v>4</v>
      </c>
      <c r="E39" s="3" t="s">
        <v>71</v>
      </c>
      <c r="F39" s="6">
        <f>0.18*D39</f>
        <v>0.72</v>
      </c>
      <c r="G39" s="3" t="s">
        <v>69</v>
      </c>
      <c r="H39" s="3"/>
      <c r="I39" s="3"/>
      <c r="J39" s="3"/>
    </row>
    <row r="40" spans="2:10" ht="14.25">
      <c r="B40" s="3">
        <v>2.2</v>
      </c>
      <c r="C40" s="3" t="s">
        <v>57</v>
      </c>
      <c r="D40" s="9">
        <v>2</v>
      </c>
      <c r="E40" s="3" t="s">
        <v>71</v>
      </c>
      <c r="F40" s="6">
        <f>0.36*D40</f>
        <v>0.72</v>
      </c>
      <c r="G40" s="3" t="s">
        <v>69</v>
      </c>
      <c r="H40" s="3"/>
      <c r="I40" s="3"/>
      <c r="J40" s="3"/>
    </row>
    <row r="41" spans="2:10" ht="14.25">
      <c r="B41" s="3">
        <v>2.3</v>
      </c>
      <c r="C41" s="3" t="s">
        <v>58</v>
      </c>
      <c r="D41" s="9">
        <v>10</v>
      </c>
      <c r="E41" s="3" t="s">
        <v>71</v>
      </c>
      <c r="F41" s="6">
        <f>0.1*D41</f>
        <v>1</v>
      </c>
      <c r="G41" s="3" t="s">
        <v>69</v>
      </c>
      <c r="H41" s="3"/>
      <c r="I41" s="3"/>
      <c r="J41" s="3"/>
    </row>
    <row r="42" spans="2:10" ht="14.25">
      <c r="B42" s="3">
        <v>2.4</v>
      </c>
      <c r="C42" s="3" t="s">
        <v>59</v>
      </c>
      <c r="D42" s="9">
        <v>0</v>
      </c>
      <c r="E42" s="3" t="s">
        <v>60</v>
      </c>
      <c r="F42" s="6">
        <f>0.1*D42</f>
        <v>0</v>
      </c>
      <c r="G42" s="3" t="s">
        <v>69</v>
      </c>
      <c r="H42" s="3"/>
      <c r="I42" s="3"/>
      <c r="J42" s="3"/>
    </row>
    <row r="43" spans="2:10" ht="14.25">
      <c r="B43" s="3">
        <v>2.5</v>
      </c>
      <c r="C43" s="3" t="s">
        <v>61</v>
      </c>
      <c r="D43" s="9">
        <v>5000</v>
      </c>
      <c r="E43" s="3" t="s">
        <v>64</v>
      </c>
      <c r="F43" s="6">
        <f>0.00012*D43</f>
        <v>0.6</v>
      </c>
      <c r="G43" s="3" t="s">
        <v>69</v>
      </c>
      <c r="H43" s="3"/>
      <c r="I43" s="3"/>
      <c r="J43" s="3"/>
    </row>
    <row r="44" spans="2:10" ht="14.25">
      <c r="B44" s="3">
        <v>2.6</v>
      </c>
      <c r="C44" s="3" t="s">
        <v>62</v>
      </c>
      <c r="D44" s="9">
        <v>0</v>
      </c>
      <c r="E44" s="3" t="s">
        <v>64</v>
      </c>
      <c r="F44" s="6">
        <f>0.00012*D44</f>
        <v>0</v>
      </c>
      <c r="G44" s="3" t="s">
        <v>69</v>
      </c>
      <c r="H44" s="3"/>
      <c r="I44" s="3"/>
      <c r="J44" s="3"/>
    </row>
    <row r="45" spans="2:10" ht="14.25">
      <c r="B45" s="3">
        <v>2.7</v>
      </c>
      <c r="C45" s="3" t="s">
        <v>63</v>
      </c>
      <c r="D45" s="9">
        <v>20</v>
      </c>
      <c r="E45" s="3" t="s">
        <v>60</v>
      </c>
      <c r="F45" s="6">
        <f>0.125*D45</f>
        <v>2.5</v>
      </c>
      <c r="G45" s="3" t="s">
        <v>69</v>
      </c>
      <c r="H45" s="3"/>
      <c r="I45" s="3"/>
      <c r="J45" s="3"/>
    </row>
    <row r="46" spans="2:10" ht="14.25">
      <c r="B46" s="3">
        <v>2.8</v>
      </c>
      <c r="C46" s="3" t="s">
        <v>65</v>
      </c>
      <c r="D46" s="3"/>
      <c r="E46" s="3"/>
      <c r="F46" s="6"/>
      <c r="G46" s="3" t="s">
        <v>69</v>
      </c>
      <c r="H46" s="3"/>
      <c r="I46" s="3"/>
      <c r="J46" s="3"/>
    </row>
    <row r="47" spans="2:10" ht="15">
      <c r="B47" s="3"/>
      <c r="C47" s="2" t="s">
        <v>73</v>
      </c>
      <c r="D47" s="3"/>
      <c r="E47" s="3"/>
      <c r="F47" s="2">
        <f>SUM(F39:F46)</f>
        <v>5.54</v>
      </c>
      <c r="G47" s="2" t="s">
        <v>69</v>
      </c>
      <c r="H47" s="3"/>
      <c r="I47" s="3"/>
      <c r="J47" s="3"/>
    </row>
    <row r="48" spans="2:10" ht="14.25">
      <c r="B48" s="3"/>
      <c r="C48" s="3"/>
      <c r="D48" s="3"/>
      <c r="E48" s="20" t="s">
        <v>95</v>
      </c>
      <c r="F48" s="19">
        <f>F47/D37</f>
        <v>0.7946924870001796</v>
      </c>
      <c r="G48" s="3" t="s">
        <v>96</v>
      </c>
      <c r="H48" s="3"/>
      <c r="I48" s="3"/>
      <c r="J48" s="3"/>
    </row>
    <row r="49" spans="2:10" ht="14.25">
      <c r="B49" s="3"/>
      <c r="C49" s="3"/>
      <c r="D49" s="3"/>
      <c r="E49" s="3"/>
      <c r="F49" s="3"/>
      <c r="G49" s="3"/>
      <c r="H49" s="3"/>
      <c r="I49" s="3"/>
      <c r="J49" s="3"/>
    </row>
    <row r="50" spans="2:10" ht="14.25">
      <c r="B50" s="3"/>
      <c r="C50" s="3"/>
      <c r="D50" s="3"/>
      <c r="E50" s="3"/>
      <c r="F50" s="3"/>
      <c r="G50" s="3"/>
      <c r="H50" s="3"/>
      <c r="I50" s="3"/>
      <c r="J50" s="3"/>
    </row>
    <row r="51" spans="2:10" ht="14.25">
      <c r="B51" s="3"/>
      <c r="C51" s="3"/>
      <c r="D51" s="3"/>
      <c r="E51" s="3"/>
      <c r="F51" s="3"/>
      <c r="G51" s="3"/>
      <c r="H51" s="3"/>
      <c r="I51" s="3"/>
      <c r="J51" s="3"/>
    </row>
    <row r="52" spans="2:10" ht="14.25">
      <c r="B52" s="3"/>
      <c r="C52" s="3"/>
      <c r="D52" s="3"/>
      <c r="E52" s="3"/>
      <c r="F52" s="3"/>
      <c r="G52" s="3"/>
      <c r="H52" s="3"/>
      <c r="I52" s="3"/>
      <c r="J52" s="3"/>
    </row>
    <row r="53" spans="2:10" ht="14.25">
      <c r="B53" s="3"/>
      <c r="C53" s="3"/>
      <c r="D53" s="3"/>
      <c r="E53" s="3"/>
      <c r="F53" s="3"/>
      <c r="G53" s="3"/>
      <c r="H53" s="3"/>
      <c r="I53" s="3"/>
      <c r="J53" s="3"/>
    </row>
    <row r="54" spans="2:10" ht="14.25">
      <c r="B54" s="3"/>
      <c r="C54" s="3"/>
      <c r="D54" s="3"/>
      <c r="E54" s="3"/>
      <c r="F54" s="3"/>
      <c r="G54" s="3"/>
      <c r="H54" s="3"/>
      <c r="I54" s="3"/>
      <c r="J54" s="3"/>
    </row>
    <row r="55" spans="2:10" ht="14.25">
      <c r="B55" s="3"/>
      <c r="C55" s="3"/>
      <c r="D55" s="3"/>
      <c r="E55" s="3"/>
      <c r="F55" s="3"/>
      <c r="G55" s="3"/>
      <c r="H55" s="3"/>
      <c r="I55" s="3"/>
      <c r="J55" s="3"/>
    </row>
    <row r="56" spans="2:10" ht="14.25">
      <c r="B56" s="3"/>
      <c r="C56" s="3"/>
      <c r="D56" s="3"/>
      <c r="E56" s="3"/>
      <c r="F56" s="3"/>
      <c r="G56" s="3"/>
      <c r="H56" s="3"/>
      <c r="I56" s="3"/>
      <c r="J56" s="3"/>
    </row>
    <row r="57" spans="2:10" ht="14.25">
      <c r="B57" s="3"/>
      <c r="C57" s="3"/>
      <c r="D57" s="3"/>
      <c r="E57" s="3"/>
      <c r="F57" s="3"/>
      <c r="G57" s="3"/>
      <c r="H57" s="3"/>
      <c r="I57" s="3"/>
      <c r="J57" s="3"/>
    </row>
    <row r="58" spans="2:10" ht="14.25">
      <c r="B58" s="3"/>
      <c r="C58" s="3"/>
      <c r="D58" s="3"/>
      <c r="E58" s="3"/>
      <c r="F58" s="3"/>
      <c r="G58" s="3"/>
      <c r="H58" s="3"/>
      <c r="I58" s="3"/>
      <c r="J58" s="3"/>
    </row>
    <row r="59" spans="2:10" ht="14.25">
      <c r="B59" s="3"/>
      <c r="C59" s="3"/>
      <c r="D59" s="3"/>
      <c r="E59" s="3"/>
      <c r="F59" s="3"/>
      <c r="G59" s="3"/>
      <c r="H59" s="3"/>
      <c r="I59" s="3"/>
      <c r="J59" s="3"/>
    </row>
    <row r="60" spans="2:10" ht="14.25">
      <c r="B60" s="3"/>
      <c r="C60" s="3"/>
      <c r="D60" s="3"/>
      <c r="E60" s="3"/>
      <c r="F60" s="3"/>
      <c r="G60" s="3"/>
      <c r="H60" s="3"/>
      <c r="I60" s="3"/>
      <c r="J60" s="3"/>
    </row>
    <row r="61" spans="2:10" ht="14.25">
      <c r="B61" s="3"/>
      <c r="C61" s="3"/>
      <c r="D61" s="3"/>
      <c r="E61" s="3"/>
      <c r="F61" s="3"/>
      <c r="G61" s="3"/>
      <c r="H61" s="3"/>
      <c r="I61" s="3"/>
      <c r="J61" s="3"/>
    </row>
    <row r="62" spans="2:10" ht="14.25">
      <c r="B62" s="3"/>
      <c r="C62" s="3"/>
      <c r="D62" s="3"/>
      <c r="E62" s="3"/>
      <c r="F62" s="3"/>
      <c r="G62" s="3"/>
      <c r="H62" s="3"/>
      <c r="I62" s="3"/>
      <c r="J62" s="3"/>
    </row>
    <row r="63" spans="2:10" ht="14.25">
      <c r="B63" s="3"/>
      <c r="C63" s="3"/>
      <c r="D63" s="3"/>
      <c r="E63" s="3"/>
      <c r="F63" s="3"/>
      <c r="G63" s="3"/>
      <c r="H63" s="3"/>
      <c r="I63" s="3"/>
      <c r="J63" s="3"/>
    </row>
    <row r="64" spans="2:10" ht="14.25">
      <c r="B64" s="3"/>
      <c r="C64" s="3"/>
      <c r="D64" s="3"/>
      <c r="E64" s="3"/>
      <c r="F64" s="3"/>
      <c r="G64" s="3"/>
      <c r="H64" s="3"/>
      <c r="I64" s="3"/>
      <c r="J64" s="3"/>
    </row>
    <row r="65" spans="2:10" ht="14.25">
      <c r="B65" s="3"/>
      <c r="C65" s="3"/>
      <c r="D65" s="3"/>
      <c r="E65" s="3"/>
      <c r="F65" s="3"/>
      <c r="G65" s="3"/>
      <c r="H65" s="3"/>
      <c r="I65" s="3"/>
      <c r="J65" s="3"/>
    </row>
    <row r="66" spans="2:10" ht="14.25">
      <c r="B66" s="3"/>
      <c r="C66" s="3"/>
      <c r="D66" s="3"/>
      <c r="E66" s="3"/>
      <c r="F66" s="3"/>
      <c r="G66" s="3"/>
      <c r="H66" s="3"/>
      <c r="I66" s="3"/>
      <c r="J66" s="3"/>
    </row>
    <row r="67" spans="2:10" ht="14.25">
      <c r="B67" s="3"/>
      <c r="C67" s="3"/>
      <c r="D67" s="3"/>
      <c r="E67" s="3"/>
      <c r="F67" s="3"/>
      <c r="G67" s="3"/>
      <c r="H67" s="3"/>
      <c r="I67" s="3"/>
      <c r="J67" s="3"/>
    </row>
    <row r="68" spans="2:10" ht="14.25">
      <c r="B68" s="3"/>
      <c r="C68" s="3"/>
      <c r="D68" s="3"/>
      <c r="E68" s="3"/>
      <c r="F68" s="3"/>
      <c r="G68" s="3"/>
      <c r="H68" s="3"/>
      <c r="I68" s="3"/>
      <c r="J68" s="3"/>
    </row>
    <row r="69" spans="2:10" ht="14.25">
      <c r="B69" s="3"/>
      <c r="C69" s="3"/>
      <c r="D69" s="3"/>
      <c r="E69" s="3"/>
      <c r="F69" s="3"/>
      <c r="G69" s="3"/>
      <c r="H69" s="3"/>
      <c r="I69" s="3"/>
      <c r="J69" s="3"/>
    </row>
    <row r="70" spans="2:10" ht="14.25">
      <c r="B70" s="3"/>
      <c r="C70" s="3"/>
      <c r="D70" s="3"/>
      <c r="E70" s="3"/>
      <c r="F70" s="3"/>
      <c r="G70" s="3"/>
      <c r="H70" s="3"/>
      <c r="I70" s="3"/>
      <c r="J70" s="3"/>
    </row>
    <row r="71" spans="2:10" ht="14.25">
      <c r="B71" s="3"/>
      <c r="C71" s="3"/>
      <c r="D71" s="3"/>
      <c r="E71" s="3"/>
      <c r="F71" s="3"/>
      <c r="G71" s="3"/>
      <c r="H71" s="3"/>
      <c r="I71" s="3"/>
      <c r="J71" s="3"/>
    </row>
    <row r="72" spans="2:10" ht="14.25">
      <c r="B72" s="3"/>
      <c r="C72" s="3"/>
      <c r="D72" s="3"/>
      <c r="E72" s="3"/>
      <c r="F72" s="3"/>
      <c r="G72" s="3"/>
      <c r="H72" s="3"/>
      <c r="I72" s="3"/>
      <c r="J72" s="3"/>
    </row>
    <row r="73" spans="2:10" ht="14.25">
      <c r="B73" s="3"/>
      <c r="C73" s="3"/>
      <c r="D73" s="3"/>
      <c r="E73" s="3"/>
      <c r="F73" s="3"/>
      <c r="G73" s="3"/>
      <c r="H73" s="3"/>
      <c r="I73" s="3"/>
      <c r="J73" s="3"/>
    </row>
    <row r="74" spans="2:10" ht="14.25">
      <c r="B74" s="3"/>
      <c r="C74" s="3"/>
      <c r="D74" s="3"/>
      <c r="E74" s="3"/>
      <c r="F74" s="3"/>
      <c r="G74" s="3"/>
      <c r="H74" s="3"/>
      <c r="I74" s="3"/>
      <c r="J74" s="3"/>
    </row>
    <row r="75" spans="2:10" ht="14.25">
      <c r="B75" s="3"/>
      <c r="C75" s="3"/>
      <c r="D75" s="3"/>
      <c r="E75" s="3"/>
      <c r="F75" s="3"/>
      <c r="G75" s="3"/>
      <c r="H75" s="3"/>
      <c r="I75" s="3"/>
      <c r="J75" s="3"/>
    </row>
    <row r="76" spans="2:10" ht="14.25">
      <c r="B76" s="3"/>
      <c r="C76" s="3"/>
      <c r="D76" s="3"/>
      <c r="E76" s="3"/>
      <c r="F76" s="3"/>
      <c r="G76" s="3"/>
      <c r="H76" s="3"/>
      <c r="I76" s="3"/>
      <c r="J76" s="3"/>
    </row>
    <row r="77" spans="2:10" ht="14.25">
      <c r="B77" s="3"/>
      <c r="C77" s="3"/>
      <c r="D77" s="3"/>
      <c r="E77" s="3"/>
      <c r="F77" s="3"/>
      <c r="G77" s="3"/>
      <c r="H77" s="3"/>
      <c r="I77" s="3"/>
      <c r="J77" s="3"/>
    </row>
    <row r="78" spans="2:10" ht="14.25">
      <c r="B78" s="3"/>
      <c r="C78" s="3"/>
      <c r="D78" s="3"/>
      <c r="E78" s="3"/>
      <c r="F78" s="3"/>
      <c r="G78" s="3"/>
      <c r="H78" s="3"/>
      <c r="I78" s="3"/>
      <c r="J78" s="3"/>
    </row>
    <row r="79" spans="2:10" ht="14.25">
      <c r="B79" s="3"/>
      <c r="C79" s="3"/>
      <c r="D79" s="3"/>
      <c r="E79" s="3"/>
      <c r="F79" s="3"/>
      <c r="G79" s="3"/>
      <c r="H79" s="3"/>
      <c r="I79" s="3"/>
      <c r="J79" s="3"/>
    </row>
    <row r="80" spans="2:10" ht="14.25">
      <c r="B80" s="3"/>
      <c r="C80" s="3"/>
      <c r="D80" s="3"/>
      <c r="E80" s="3"/>
      <c r="F80" s="3"/>
      <c r="G80" s="3"/>
      <c r="H80" s="3"/>
      <c r="I80" s="3"/>
      <c r="J80" s="3"/>
    </row>
    <row r="81" spans="2:10" ht="14.25">
      <c r="B81" s="3"/>
      <c r="C81" s="3"/>
      <c r="D81" s="3"/>
      <c r="E81" s="3"/>
      <c r="F81" s="3"/>
      <c r="G81" s="3"/>
      <c r="H81" s="3"/>
      <c r="I81" s="3"/>
      <c r="J81" s="3"/>
    </row>
    <row r="82" spans="2:10" ht="14.25">
      <c r="B82" s="3"/>
      <c r="C82" s="3"/>
      <c r="D82" s="3"/>
      <c r="E82" s="3"/>
      <c r="F82" s="3"/>
      <c r="G82" s="3"/>
      <c r="H82" s="3"/>
      <c r="I82" s="3"/>
      <c r="J82" s="3"/>
    </row>
    <row r="83" spans="2:10" ht="14.25">
      <c r="B83" s="3"/>
      <c r="C83" s="3"/>
      <c r="D83" s="3"/>
      <c r="E83" s="3"/>
      <c r="F83" s="3"/>
      <c r="G83" s="3"/>
      <c r="H83" s="3"/>
      <c r="I83" s="3"/>
      <c r="J83" s="3"/>
    </row>
    <row r="84" spans="2:10" ht="14.25">
      <c r="B84" s="3"/>
      <c r="C84" s="3"/>
      <c r="D84" s="3"/>
      <c r="E84" s="3"/>
      <c r="F84" s="3"/>
      <c r="G84" s="3"/>
      <c r="H84" s="3"/>
      <c r="I84" s="3"/>
      <c r="J84" s="3"/>
    </row>
    <row r="85" spans="2:10" ht="14.25">
      <c r="B85" s="3"/>
      <c r="C85" s="3"/>
      <c r="D85" s="3"/>
      <c r="E85" s="3"/>
      <c r="F85" s="3"/>
      <c r="G85" s="3"/>
      <c r="H85" s="3"/>
      <c r="I85" s="3"/>
      <c r="J85" s="3"/>
    </row>
    <row r="86" spans="2:10" ht="14.25">
      <c r="B86" s="3"/>
      <c r="C86" s="3"/>
      <c r="D86" s="3"/>
      <c r="E86" s="3"/>
      <c r="F86" s="3"/>
      <c r="G86" s="3"/>
      <c r="H86" s="3"/>
      <c r="I86" s="3"/>
      <c r="J86" s="3"/>
    </row>
    <row r="87" spans="2:10" ht="14.25">
      <c r="B87" s="3"/>
      <c r="C87" s="3"/>
      <c r="D87" s="3"/>
      <c r="E87" s="3"/>
      <c r="F87" s="3"/>
      <c r="G87" s="3"/>
      <c r="H87" s="3"/>
      <c r="I87" s="3"/>
      <c r="J87" s="3"/>
    </row>
    <row r="88" spans="2:10" ht="14.25">
      <c r="B88" s="3"/>
      <c r="C88" s="3"/>
      <c r="D88" s="3"/>
      <c r="E88" s="3"/>
      <c r="F88" s="3"/>
      <c r="G88" s="3"/>
      <c r="H88" s="3"/>
      <c r="I88" s="3"/>
      <c r="J88" s="3"/>
    </row>
    <row r="89" spans="2:10" ht="14.25">
      <c r="B89" s="3"/>
      <c r="C89" s="3"/>
      <c r="D89" s="3"/>
      <c r="E89" s="3"/>
      <c r="F89" s="3"/>
      <c r="G89" s="3"/>
      <c r="H89" s="3"/>
      <c r="I89" s="3"/>
      <c r="J89" s="3"/>
    </row>
    <row r="90" spans="2:10" ht="14.25">
      <c r="B90" s="3"/>
      <c r="C90" s="3"/>
      <c r="D90" s="3"/>
      <c r="E90" s="3"/>
      <c r="F90" s="3"/>
      <c r="G90" s="3"/>
      <c r="H90" s="3"/>
      <c r="I90" s="3"/>
      <c r="J90" s="3"/>
    </row>
    <row r="91" spans="2:10" ht="14.25">
      <c r="B91" s="3"/>
      <c r="C91" s="3"/>
      <c r="D91" s="3"/>
      <c r="E91" s="3"/>
      <c r="F91" s="3"/>
      <c r="G91" s="3"/>
      <c r="H91" s="3"/>
      <c r="I91" s="3"/>
      <c r="J91" s="3"/>
    </row>
    <row r="92" spans="2:10" ht="14.25">
      <c r="B92" s="3"/>
      <c r="C92" s="3"/>
      <c r="D92" s="3"/>
      <c r="E92" s="3"/>
      <c r="F92" s="3"/>
      <c r="G92" s="3"/>
      <c r="H92" s="3"/>
      <c r="I92" s="3"/>
      <c r="J92" s="3"/>
    </row>
    <row r="93" spans="2:10" ht="14.25">
      <c r="B93" s="3"/>
      <c r="C93" s="3"/>
      <c r="D93" s="3"/>
      <c r="E93" s="3"/>
      <c r="F93" s="3"/>
      <c r="G93" s="3"/>
      <c r="H93" s="3"/>
      <c r="I93" s="3"/>
      <c r="J93" s="3"/>
    </row>
    <row r="94" spans="2:10" ht="14.25">
      <c r="B94" s="3"/>
      <c r="C94" s="3"/>
      <c r="D94" s="3"/>
      <c r="E94" s="3"/>
      <c r="F94" s="3"/>
      <c r="G94" s="3"/>
      <c r="H94" s="3"/>
      <c r="I94" s="3"/>
      <c r="J94" s="3"/>
    </row>
    <row r="95" spans="2:10" ht="14.25">
      <c r="B95" s="3"/>
      <c r="C95" s="3"/>
      <c r="D95" s="3"/>
      <c r="E95" s="3"/>
      <c r="F95" s="3"/>
      <c r="G95" s="3"/>
      <c r="H95" s="3"/>
      <c r="I95" s="3"/>
      <c r="J95" s="3"/>
    </row>
    <row r="96" spans="2:10" ht="14.25">
      <c r="B96" s="3"/>
      <c r="C96" s="3"/>
      <c r="D96" s="3"/>
      <c r="E96" s="3"/>
      <c r="F96" s="3"/>
      <c r="G96" s="3"/>
      <c r="H96" s="3"/>
      <c r="I96" s="3"/>
      <c r="J96" s="3"/>
    </row>
    <row r="97" spans="2:10" ht="14.25">
      <c r="B97" s="3"/>
      <c r="C97" s="3"/>
      <c r="D97" s="3"/>
      <c r="E97" s="3"/>
      <c r="F97" s="3"/>
      <c r="G97" s="3"/>
      <c r="H97" s="3"/>
      <c r="I97" s="3"/>
      <c r="J97" s="3"/>
    </row>
    <row r="98" spans="2:10" ht="14.25">
      <c r="B98" s="3"/>
      <c r="C98" s="3"/>
      <c r="D98" s="3"/>
      <c r="E98" s="3"/>
      <c r="F98" s="3"/>
      <c r="G98" s="3"/>
      <c r="H98" s="3"/>
      <c r="I98" s="3"/>
      <c r="J98" s="3"/>
    </row>
    <row r="99" spans="2:10" ht="14.25">
      <c r="B99" s="3"/>
      <c r="C99" s="3"/>
      <c r="D99" s="3"/>
      <c r="E99" s="3"/>
      <c r="F99" s="3"/>
      <c r="G99" s="3"/>
      <c r="H99" s="3"/>
      <c r="I99" s="3"/>
      <c r="J99" s="3"/>
    </row>
    <row r="100" spans="2:10" ht="14.2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4.2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4.2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4.2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4.2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4.25">
      <c r="B105" s="3"/>
      <c r="C105" s="3"/>
      <c r="D105" s="3"/>
      <c r="E105" s="3"/>
      <c r="F105" s="3"/>
      <c r="G105" s="3"/>
      <c r="H105" s="3"/>
      <c r="I105" s="3"/>
      <c r="J105" s="3"/>
    </row>
  </sheetData>
  <sheetProtection/>
  <printOptions/>
  <pageMargins left="0.9448818897637796" right="0.7480314960629921" top="0.984251968503937" bottom="0.984251968503937" header="0.5118110236220472" footer="0.7086614173228347"/>
  <pageSetup fitToHeight="0" fitToWidth="1" horizontalDpi="600" verticalDpi="600" orientation="portrait" paperSize="9" scale="91" r:id="rId1"/>
  <headerFooter alignWithMargins="0">
    <oddFooter>&amp;LAWMP in GPP-1&amp;CWater Resources Plan and Budget&amp;RPrepared by GRASP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2">
      <selection activeCell="O21" sqref="O21"/>
    </sheetView>
  </sheetViews>
  <sheetFormatPr defaultColWidth="9.140625" defaultRowHeight="12.75"/>
  <cols>
    <col min="3" max="3" width="39.7109375" style="0" bestFit="1" customWidth="1"/>
  </cols>
  <sheetData>
    <row r="1" ht="20.25">
      <c r="A1" s="5" t="s">
        <v>0</v>
      </c>
    </row>
    <row r="2" ht="25.5">
      <c r="A2" s="4" t="s">
        <v>90</v>
      </c>
    </row>
    <row r="3" ht="15.75">
      <c r="A3" s="1" t="s">
        <v>1</v>
      </c>
    </row>
    <row r="4" spans="2:11" ht="15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11</v>
      </c>
      <c r="K4" s="2" t="s">
        <v>12</v>
      </c>
    </row>
    <row r="5" spans="2:11" ht="15">
      <c r="B5" s="2">
        <v>1</v>
      </c>
      <c r="C5" s="2" t="s">
        <v>68</v>
      </c>
      <c r="D5" s="2"/>
      <c r="E5" s="2"/>
      <c r="F5" s="2"/>
      <c r="G5" s="2"/>
      <c r="H5" s="2"/>
      <c r="I5" s="2"/>
      <c r="J5" s="2"/>
      <c r="K5" s="2"/>
    </row>
    <row r="6" spans="2:10" ht="14.25">
      <c r="B6" s="3">
        <v>1.1</v>
      </c>
      <c r="C6" s="3" t="s">
        <v>9</v>
      </c>
      <c r="D6" s="9">
        <v>1015</v>
      </c>
      <c r="E6" s="3" t="s">
        <v>8</v>
      </c>
      <c r="F6" s="9">
        <f>40*D6</f>
        <v>40600</v>
      </c>
      <c r="G6" s="3" t="s">
        <v>27</v>
      </c>
      <c r="H6" s="13">
        <f>365*F6/10000000</f>
        <v>1.4819</v>
      </c>
      <c r="I6" s="3" t="s">
        <v>69</v>
      </c>
      <c r="J6" s="3">
        <v>2005</v>
      </c>
    </row>
    <row r="7" spans="2:10" ht="14.25">
      <c r="B7" s="3"/>
      <c r="C7" s="3" t="s">
        <v>14</v>
      </c>
      <c r="D7" s="9">
        <v>525</v>
      </c>
      <c r="E7" s="3" t="s">
        <v>28</v>
      </c>
      <c r="F7" s="9">
        <f>30*D7</f>
        <v>15750</v>
      </c>
      <c r="G7" s="3" t="s">
        <v>27</v>
      </c>
      <c r="H7" s="13">
        <f>365*F7/10000000</f>
        <v>0.574875</v>
      </c>
      <c r="I7" s="3" t="s">
        <v>69</v>
      </c>
      <c r="J7" s="3">
        <v>2005</v>
      </c>
    </row>
    <row r="8" spans="2:9" ht="15">
      <c r="B8" s="3"/>
      <c r="C8" s="2" t="s">
        <v>26</v>
      </c>
      <c r="D8" s="9"/>
      <c r="E8" s="3"/>
      <c r="F8" s="10">
        <f>F6+F7</f>
        <v>56350</v>
      </c>
      <c r="G8" s="2" t="s">
        <v>27</v>
      </c>
      <c r="H8" s="7">
        <f>H6+H7</f>
        <v>2.056775</v>
      </c>
      <c r="I8" s="2" t="s">
        <v>69</v>
      </c>
    </row>
    <row r="9" spans="2:11" ht="14.25">
      <c r="B9" s="3">
        <v>1.2</v>
      </c>
      <c r="C9" s="3" t="s">
        <v>10</v>
      </c>
      <c r="D9" s="9">
        <f>D6*1.333333333</f>
        <v>1353.3333329949999</v>
      </c>
      <c r="E9" s="3" t="s">
        <v>8</v>
      </c>
      <c r="F9" s="9">
        <f>40*D9</f>
        <v>54133.3333198</v>
      </c>
      <c r="G9" s="3" t="s">
        <v>27</v>
      </c>
      <c r="H9" s="13">
        <f>365*F9/10000000</f>
        <v>1.9758666661727</v>
      </c>
      <c r="I9" s="3" t="s">
        <v>69</v>
      </c>
      <c r="J9" s="3">
        <v>2020</v>
      </c>
      <c r="K9" t="s">
        <v>13</v>
      </c>
    </row>
    <row r="10" spans="2:11" ht="14.25">
      <c r="B10" s="3"/>
      <c r="C10" s="3" t="s">
        <v>15</v>
      </c>
      <c r="D10" s="9">
        <f>D7*1.333333333</f>
        <v>699.9999998249999</v>
      </c>
      <c r="E10" s="3" t="s">
        <v>28</v>
      </c>
      <c r="F10" s="9">
        <f>30*D10</f>
        <v>20999.999994749996</v>
      </c>
      <c r="G10" s="3" t="s">
        <v>27</v>
      </c>
      <c r="H10" s="13">
        <f>365*F10/10000000</f>
        <v>0.7664999998083749</v>
      </c>
      <c r="I10" s="3" t="s">
        <v>69</v>
      </c>
      <c r="J10" s="3">
        <v>2020</v>
      </c>
      <c r="K10" t="s">
        <v>16</v>
      </c>
    </row>
    <row r="11" spans="2:10" ht="15">
      <c r="B11" s="3"/>
      <c r="C11" s="2" t="s">
        <v>26</v>
      </c>
      <c r="D11" s="3"/>
      <c r="E11" s="3"/>
      <c r="F11" s="10">
        <f>F9+F10</f>
        <v>75133.33331455</v>
      </c>
      <c r="G11" s="3" t="s">
        <v>27</v>
      </c>
      <c r="H11" s="7">
        <f>H9+H10</f>
        <v>2.742366665981075</v>
      </c>
      <c r="I11" s="2" t="s">
        <v>69</v>
      </c>
      <c r="J11" s="3"/>
    </row>
    <row r="12" spans="2:10" ht="15">
      <c r="B12" s="2">
        <v>2</v>
      </c>
      <c r="C12" s="2" t="s">
        <v>17</v>
      </c>
      <c r="D12" s="3"/>
      <c r="E12" s="3"/>
      <c r="F12" s="3"/>
      <c r="G12" s="3"/>
      <c r="H12" s="3"/>
      <c r="I12" s="3"/>
      <c r="J12" s="3"/>
    </row>
    <row r="13" spans="2:10" ht="14.25">
      <c r="B13" s="3"/>
      <c r="C13" s="3" t="s">
        <v>19</v>
      </c>
      <c r="D13" s="8">
        <v>160.25</v>
      </c>
      <c r="E13" s="3" t="s">
        <v>18</v>
      </c>
      <c r="F13" s="3"/>
      <c r="G13" s="3"/>
      <c r="H13" s="6">
        <f>0.25*D13</f>
        <v>40.0625</v>
      </c>
      <c r="I13" s="3" t="s">
        <v>69</v>
      </c>
      <c r="J13" s="3"/>
    </row>
    <row r="14" spans="2:10" ht="14.25">
      <c r="B14" s="3"/>
      <c r="C14" s="3" t="s">
        <v>21</v>
      </c>
      <c r="D14" s="8">
        <v>96.31</v>
      </c>
      <c r="E14" s="3" t="s">
        <v>18</v>
      </c>
      <c r="F14" s="3"/>
      <c r="G14" s="3"/>
      <c r="H14" s="6">
        <f>0.1*D14</f>
        <v>9.631</v>
      </c>
      <c r="I14" s="3" t="s">
        <v>69</v>
      </c>
      <c r="J14" s="3"/>
    </row>
    <row r="15" spans="2:10" ht="14.25">
      <c r="B15" s="3"/>
      <c r="C15" s="3" t="s">
        <v>20</v>
      </c>
      <c r="D15" s="8">
        <v>17.4</v>
      </c>
      <c r="E15" s="3" t="s">
        <v>18</v>
      </c>
      <c r="F15" s="3"/>
      <c r="G15" s="3"/>
      <c r="H15" s="6">
        <f>0.1*D15</f>
        <v>1.74</v>
      </c>
      <c r="I15" s="3" t="s">
        <v>69</v>
      </c>
      <c r="J15" s="3"/>
    </row>
    <row r="16" spans="2:10" ht="14.25">
      <c r="B16" s="3"/>
      <c r="C16" s="3" t="s">
        <v>22</v>
      </c>
      <c r="D16" s="8">
        <v>12.14</v>
      </c>
      <c r="E16" s="3" t="s">
        <v>18</v>
      </c>
      <c r="F16" s="3"/>
      <c r="G16" s="3"/>
      <c r="H16" s="6">
        <f>0.5*D16</f>
        <v>6.07</v>
      </c>
      <c r="I16" s="3" t="s">
        <v>69</v>
      </c>
      <c r="J16" s="3"/>
    </row>
    <row r="17" spans="2:10" ht="14.25">
      <c r="B17" s="3"/>
      <c r="C17" s="3" t="s">
        <v>23</v>
      </c>
      <c r="D17" s="8">
        <v>20.23</v>
      </c>
      <c r="E17" s="3" t="s">
        <v>18</v>
      </c>
      <c r="F17" s="3"/>
      <c r="G17" s="3"/>
      <c r="H17" s="6">
        <f>0.1*D17</f>
        <v>2.023</v>
      </c>
      <c r="I17" s="3" t="s">
        <v>69</v>
      </c>
      <c r="J17" s="3"/>
    </row>
    <row r="18" spans="2:10" ht="14.25">
      <c r="B18" s="3"/>
      <c r="C18" s="3" t="s">
        <v>24</v>
      </c>
      <c r="D18" s="8">
        <v>0</v>
      </c>
      <c r="E18" s="3" t="s">
        <v>18</v>
      </c>
      <c r="F18" s="3"/>
      <c r="G18" s="3"/>
      <c r="H18" s="6">
        <f>0.5*D18</f>
        <v>0</v>
      </c>
      <c r="I18" s="3" t="s">
        <v>69</v>
      </c>
      <c r="J18" s="3"/>
    </row>
    <row r="19" spans="2:10" ht="14.25">
      <c r="B19" s="3"/>
      <c r="C19" s="3" t="s">
        <v>25</v>
      </c>
      <c r="D19" s="8">
        <v>1.61</v>
      </c>
      <c r="E19" s="3" t="s">
        <v>18</v>
      </c>
      <c r="F19" s="3"/>
      <c r="G19" s="3"/>
      <c r="H19" s="6">
        <f>1.2*D19</f>
        <v>1.932</v>
      </c>
      <c r="I19" s="3" t="s">
        <v>69</v>
      </c>
      <c r="J19" s="3"/>
    </row>
    <row r="20" spans="2:10" ht="15">
      <c r="B20" s="3"/>
      <c r="C20" s="2" t="s">
        <v>26</v>
      </c>
      <c r="D20" s="8"/>
      <c r="E20" s="3" t="s">
        <v>18</v>
      </c>
      <c r="F20" s="3"/>
      <c r="G20" s="3"/>
      <c r="H20" s="12">
        <f>SUM(H13:H19)</f>
        <v>61.45850000000001</v>
      </c>
      <c r="I20" s="2" t="s">
        <v>69</v>
      </c>
      <c r="J20" s="3"/>
    </row>
    <row r="21" spans="2:10" ht="15">
      <c r="B21" s="3"/>
      <c r="C21" s="2" t="s">
        <v>72</v>
      </c>
      <c r="D21" s="9">
        <v>40</v>
      </c>
      <c r="E21" s="3" t="s">
        <v>30</v>
      </c>
      <c r="F21" s="9">
        <v>5</v>
      </c>
      <c r="G21" s="3" t="s">
        <v>31</v>
      </c>
      <c r="H21" s="12">
        <f>(D21*300*13500+F21*300*22500)/10000000</f>
        <v>19.575</v>
      </c>
      <c r="I21" s="2" t="s">
        <v>69</v>
      </c>
      <c r="J21" s="3"/>
    </row>
    <row r="22" spans="2:10" ht="15">
      <c r="B22" s="3"/>
      <c r="C22" s="2" t="s">
        <v>29</v>
      </c>
      <c r="D22" s="2"/>
      <c r="E22" s="2"/>
      <c r="F22" s="2"/>
      <c r="G22" s="2"/>
      <c r="H22" s="12">
        <f>H20+H11</f>
        <v>64.20086666598108</v>
      </c>
      <c r="I22" s="2" t="s">
        <v>69</v>
      </c>
      <c r="J22" s="3"/>
    </row>
    <row r="23" spans="1:10" ht="15.75">
      <c r="A23" s="1" t="s">
        <v>32</v>
      </c>
      <c r="B23" s="3"/>
      <c r="C23" s="3"/>
      <c r="D23" s="3"/>
      <c r="E23" s="3"/>
      <c r="F23" s="3"/>
      <c r="G23" s="3"/>
      <c r="H23" s="3"/>
      <c r="I23" s="3"/>
      <c r="J23" s="3"/>
    </row>
    <row r="24" spans="2:10" ht="14.25">
      <c r="B24" s="3">
        <v>1.1</v>
      </c>
      <c r="C24" s="3" t="s">
        <v>33</v>
      </c>
      <c r="D24" s="9">
        <v>795</v>
      </c>
      <c r="E24" s="3" t="s">
        <v>34</v>
      </c>
      <c r="F24" s="3" t="s">
        <v>40</v>
      </c>
      <c r="G24" s="14">
        <v>0.3</v>
      </c>
      <c r="H24" s="3" t="s">
        <v>70</v>
      </c>
      <c r="I24" s="3"/>
      <c r="J24" s="3"/>
    </row>
    <row r="25" spans="2:11" ht="14.25">
      <c r="B25" s="3">
        <v>1.2</v>
      </c>
      <c r="C25" s="3" t="s">
        <v>35</v>
      </c>
      <c r="D25" s="6">
        <v>482.01</v>
      </c>
      <c r="E25" s="3" t="s">
        <v>18</v>
      </c>
      <c r="F25" s="3" t="s">
        <v>39</v>
      </c>
      <c r="G25" s="14">
        <v>0.7</v>
      </c>
      <c r="H25" s="3" t="s">
        <v>70</v>
      </c>
      <c r="I25" s="3"/>
      <c r="J25" s="3"/>
      <c r="K25" t="s">
        <v>43</v>
      </c>
    </row>
    <row r="26" spans="2:10" ht="14.25">
      <c r="B26" s="3">
        <v>2.1</v>
      </c>
      <c r="C26" s="3" t="s">
        <v>36</v>
      </c>
      <c r="D26" s="6">
        <f>D24*D25/1000</f>
        <v>383.19795</v>
      </c>
      <c r="E26" s="3" t="s">
        <v>69</v>
      </c>
      <c r="F26" s="3"/>
      <c r="G26" s="3"/>
      <c r="H26" s="3"/>
      <c r="I26" s="3"/>
      <c r="J26" s="3"/>
    </row>
    <row r="27" spans="2:11" ht="14.25">
      <c r="B27" s="3">
        <v>2.2</v>
      </c>
      <c r="C27" s="3" t="s">
        <v>37</v>
      </c>
      <c r="D27" s="11">
        <f>D26*0.4</f>
        <v>153.27918</v>
      </c>
      <c r="E27" s="3" t="s">
        <v>69</v>
      </c>
      <c r="F27" s="3"/>
      <c r="G27" s="3"/>
      <c r="H27" s="3"/>
      <c r="I27" s="3"/>
      <c r="J27" s="3"/>
      <c r="K27" t="s">
        <v>38</v>
      </c>
    </row>
    <row r="28" spans="2:11" ht="14.25">
      <c r="B28" s="3">
        <v>2.3</v>
      </c>
      <c r="C28" s="3" t="s">
        <v>42</v>
      </c>
      <c r="D28" s="11">
        <f>(G24*0.15+G25*0.05)*D26</f>
        <v>30.655835999999994</v>
      </c>
      <c r="E28" s="3" t="s">
        <v>69</v>
      </c>
      <c r="F28" s="3"/>
      <c r="G28" s="3"/>
      <c r="H28" s="3"/>
      <c r="I28" s="3"/>
      <c r="J28" s="3"/>
      <c r="K28" t="s">
        <v>41</v>
      </c>
    </row>
    <row r="29" spans="2:11" ht="14.25">
      <c r="B29" s="3">
        <v>2.4</v>
      </c>
      <c r="C29" s="3" t="s">
        <v>44</v>
      </c>
      <c r="D29" s="6">
        <f>2.5*H29</f>
        <v>4.5</v>
      </c>
      <c r="E29" s="3" t="s">
        <v>69</v>
      </c>
      <c r="F29" s="3" t="s">
        <v>46</v>
      </c>
      <c r="G29" s="3"/>
      <c r="H29" s="3">
        <v>1.8</v>
      </c>
      <c r="I29" s="3" t="s">
        <v>69</v>
      </c>
      <c r="J29" s="3"/>
      <c r="K29" t="s">
        <v>45</v>
      </c>
    </row>
    <row r="30" spans="2:10" ht="14.25">
      <c r="B30" s="3">
        <v>2.5</v>
      </c>
      <c r="C30" s="3" t="s">
        <v>47</v>
      </c>
      <c r="D30" s="11">
        <f>D26-D27-D28-D29</f>
        <v>194.762934</v>
      </c>
      <c r="E30" s="3" t="s">
        <v>69</v>
      </c>
      <c r="F30" s="3"/>
      <c r="G30" s="3"/>
      <c r="H30" s="3"/>
      <c r="I30" s="3"/>
      <c r="J30" s="3"/>
    </row>
    <row r="31" spans="2:10" ht="15">
      <c r="B31" s="3"/>
      <c r="C31" s="2" t="s">
        <v>48</v>
      </c>
      <c r="D31" s="12">
        <f>D28+D29</f>
        <v>35.155835999999994</v>
      </c>
      <c r="E31" s="2" t="s">
        <v>69</v>
      </c>
      <c r="F31" s="3"/>
      <c r="G31" s="3"/>
      <c r="H31" s="3"/>
      <c r="I31" s="3"/>
      <c r="J31" s="3"/>
    </row>
    <row r="32" spans="2:10" ht="15">
      <c r="B32" s="3"/>
      <c r="C32" s="2" t="s">
        <v>52</v>
      </c>
      <c r="D32" s="12">
        <f>H22-D31</f>
        <v>29.045030665981088</v>
      </c>
      <c r="E32" s="2"/>
      <c r="F32" s="3"/>
      <c r="G32" s="3"/>
      <c r="H32" s="3"/>
      <c r="I32" s="3"/>
      <c r="J32" s="3"/>
    </row>
    <row r="33" spans="1:10" ht="15.75">
      <c r="A33" s="1" t="s">
        <v>49</v>
      </c>
      <c r="B33" s="3"/>
      <c r="C33" s="3"/>
      <c r="D33" s="3"/>
      <c r="E33" s="3"/>
      <c r="F33" s="3"/>
      <c r="G33" s="3"/>
      <c r="H33" s="3"/>
      <c r="I33" s="3"/>
      <c r="J33" s="3"/>
    </row>
    <row r="34" spans="2:10" ht="14.25">
      <c r="B34" s="3">
        <v>1</v>
      </c>
      <c r="C34" s="3" t="s">
        <v>50</v>
      </c>
      <c r="D34" s="11">
        <f>D30/4</f>
        <v>48.6907335</v>
      </c>
      <c r="E34" s="3" t="s">
        <v>69</v>
      </c>
      <c r="F34" s="3" t="s">
        <v>51</v>
      </c>
      <c r="G34" s="3"/>
      <c r="H34" s="11">
        <f>D32</f>
        <v>29.045030665981088</v>
      </c>
      <c r="I34" s="3" t="s">
        <v>69</v>
      </c>
      <c r="J34" s="3"/>
    </row>
    <row r="35" spans="2:10" ht="14.25">
      <c r="B35" s="3"/>
      <c r="C35" s="3" t="s">
        <v>53</v>
      </c>
      <c r="D35" s="6">
        <f>H29</f>
        <v>1.8</v>
      </c>
      <c r="E35" s="3" t="s">
        <v>69</v>
      </c>
      <c r="F35" s="3"/>
      <c r="G35" s="3"/>
      <c r="H35" s="3"/>
      <c r="I35" s="3"/>
      <c r="J35" s="3"/>
    </row>
    <row r="36" spans="2:10" ht="15">
      <c r="B36" s="3"/>
      <c r="C36" s="2" t="s">
        <v>54</v>
      </c>
      <c r="D36" s="12">
        <f>D34-D35</f>
        <v>46.8907335</v>
      </c>
      <c r="E36" s="2" t="s">
        <v>69</v>
      </c>
      <c r="F36" s="3"/>
      <c r="G36" s="3"/>
      <c r="H36" s="3"/>
      <c r="I36" s="3"/>
      <c r="J36" s="3"/>
    </row>
    <row r="37" spans="2:10" ht="14.25">
      <c r="B37" s="3">
        <v>2</v>
      </c>
      <c r="C37" s="3" t="s">
        <v>55</v>
      </c>
      <c r="D37" s="3"/>
      <c r="E37" s="3"/>
      <c r="F37" s="3"/>
      <c r="G37" s="3"/>
      <c r="H37" s="3"/>
      <c r="I37" s="3"/>
      <c r="J37" s="3"/>
    </row>
    <row r="38" spans="2:10" ht="14.25">
      <c r="B38" s="3">
        <v>2.1</v>
      </c>
      <c r="C38" s="3" t="s">
        <v>56</v>
      </c>
      <c r="D38" s="9">
        <v>5</v>
      </c>
      <c r="E38" s="3" t="s">
        <v>71</v>
      </c>
      <c r="F38" s="6">
        <f>0.18*D38</f>
        <v>0.8999999999999999</v>
      </c>
      <c r="G38" s="3" t="s">
        <v>69</v>
      </c>
      <c r="H38" s="3"/>
      <c r="I38" s="3"/>
      <c r="J38" s="3"/>
    </row>
    <row r="39" spans="2:10" ht="14.25">
      <c r="B39" s="3">
        <v>2.2</v>
      </c>
      <c r="C39" s="3" t="s">
        <v>57</v>
      </c>
      <c r="D39" s="9">
        <v>0</v>
      </c>
      <c r="E39" s="3" t="s">
        <v>71</v>
      </c>
      <c r="F39" s="6">
        <f>0.36*D39</f>
        <v>0</v>
      </c>
      <c r="G39" s="3" t="s">
        <v>69</v>
      </c>
      <c r="H39" s="3"/>
      <c r="I39" s="3"/>
      <c r="J39" s="3"/>
    </row>
    <row r="40" spans="2:10" ht="14.25">
      <c r="B40" s="3">
        <v>2.3</v>
      </c>
      <c r="C40" s="3" t="s">
        <v>58</v>
      </c>
      <c r="D40" s="9">
        <v>8</v>
      </c>
      <c r="E40" s="3" t="s">
        <v>71</v>
      </c>
      <c r="F40" s="6">
        <f>0.1*D40</f>
        <v>0.8</v>
      </c>
      <c r="G40" s="3" t="s">
        <v>69</v>
      </c>
      <c r="H40" s="3"/>
      <c r="I40" s="3"/>
      <c r="J40" s="3"/>
    </row>
    <row r="41" spans="2:10" ht="14.25">
      <c r="B41" s="3">
        <v>2.4</v>
      </c>
      <c r="C41" s="3" t="s">
        <v>59</v>
      </c>
      <c r="D41" s="9">
        <v>0</v>
      </c>
      <c r="E41" s="3" t="s">
        <v>60</v>
      </c>
      <c r="F41" s="6">
        <f>0.1*D41</f>
        <v>0</v>
      </c>
      <c r="G41" s="3" t="s">
        <v>69</v>
      </c>
      <c r="H41" s="3"/>
      <c r="I41" s="3"/>
      <c r="J41" s="3"/>
    </row>
    <row r="42" spans="2:10" ht="14.25">
      <c r="B42" s="3">
        <v>2.5</v>
      </c>
      <c r="C42" s="3" t="s">
        <v>61</v>
      </c>
      <c r="D42" s="9">
        <v>0</v>
      </c>
      <c r="E42" s="3" t="s">
        <v>64</v>
      </c>
      <c r="F42" s="6">
        <f>0.00012*D42</f>
        <v>0</v>
      </c>
      <c r="G42" s="3" t="s">
        <v>69</v>
      </c>
      <c r="H42" s="3"/>
      <c r="I42" s="3"/>
      <c r="J42" s="3"/>
    </row>
    <row r="43" spans="2:10" ht="14.25">
      <c r="B43" s="3">
        <v>2.6</v>
      </c>
      <c r="C43" s="3" t="s">
        <v>62</v>
      </c>
      <c r="D43" s="9">
        <v>0</v>
      </c>
      <c r="E43" s="3" t="s">
        <v>64</v>
      </c>
      <c r="F43" s="6">
        <f>0.00012*D43</f>
        <v>0</v>
      </c>
      <c r="G43" s="3" t="s">
        <v>69</v>
      </c>
      <c r="H43" s="3"/>
      <c r="I43" s="3"/>
      <c r="J43" s="3"/>
    </row>
    <row r="44" spans="2:10" ht="14.25">
      <c r="B44" s="3">
        <v>2.7</v>
      </c>
      <c r="C44" s="3" t="s">
        <v>63</v>
      </c>
      <c r="D44" s="9">
        <v>0</v>
      </c>
      <c r="E44" s="3" t="s">
        <v>60</v>
      </c>
      <c r="F44" s="6">
        <f>0.125*D44</f>
        <v>0</v>
      </c>
      <c r="G44" s="3" t="s">
        <v>69</v>
      </c>
      <c r="H44" s="3"/>
      <c r="I44" s="3"/>
      <c r="J44" s="3"/>
    </row>
    <row r="45" spans="2:10" ht="14.25">
      <c r="B45" s="3">
        <v>2.8</v>
      </c>
      <c r="C45" s="3" t="s">
        <v>65</v>
      </c>
      <c r="D45" s="3">
        <v>7</v>
      </c>
      <c r="E45" s="3"/>
      <c r="F45" s="6">
        <v>0</v>
      </c>
      <c r="G45" s="3" t="s">
        <v>69</v>
      </c>
      <c r="H45" s="3"/>
      <c r="I45" s="3"/>
      <c r="J45" s="3"/>
    </row>
    <row r="46" spans="2:10" ht="15">
      <c r="B46" s="3"/>
      <c r="C46" s="2" t="s">
        <v>73</v>
      </c>
      <c r="D46" s="3"/>
      <c r="E46" s="3"/>
      <c r="F46" s="2">
        <f>SUM(F38:F45)</f>
        <v>1.7</v>
      </c>
      <c r="G46" s="2" t="s">
        <v>69</v>
      </c>
      <c r="H46" s="3"/>
      <c r="I46" s="3"/>
      <c r="J46" s="3"/>
    </row>
    <row r="47" spans="5:7" ht="14.25">
      <c r="E47" s="3" t="s">
        <v>95</v>
      </c>
      <c r="F47" s="19">
        <f>F46/D36</f>
        <v>0.03625449791694983</v>
      </c>
      <c r="G47" s="3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2">
      <selection activeCell="O21" sqref="O21"/>
    </sheetView>
  </sheetViews>
  <sheetFormatPr defaultColWidth="9.140625" defaultRowHeight="12.75"/>
  <cols>
    <col min="3" max="3" width="39.7109375" style="0" bestFit="1" customWidth="1"/>
  </cols>
  <sheetData>
    <row r="1" ht="20.25">
      <c r="A1" s="5" t="s">
        <v>0</v>
      </c>
    </row>
    <row r="2" ht="25.5">
      <c r="A2" s="4" t="s">
        <v>94</v>
      </c>
    </row>
    <row r="3" ht="15.75">
      <c r="A3" s="1" t="s">
        <v>1</v>
      </c>
    </row>
    <row r="4" spans="2:11" ht="15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11</v>
      </c>
      <c r="K4" s="2" t="s">
        <v>12</v>
      </c>
    </row>
    <row r="5" spans="2:11" ht="15">
      <c r="B5" s="2">
        <v>1</v>
      </c>
      <c r="C5" s="2" t="s">
        <v>68</v>
      </c>
      <c r="D5" s="2"/>
      <c r="E5" s="2"/>
      <c r="F5" s="2"/>
      <c r="G5" s="2"/>
      <c r="H5" s="2"/>
      <c r="I5" s="2"/>
      <c r="J5" s="2"/>
      <c r="K5" s="2"/>
    </row>
    <row r="6" spans="2:10" ht="14.25">
      <c r="B6" s="3">
        <v>1.1</v>
      </c>
      <c r="C6" s="3" t="s">
        <v>9</v>
      </c>
      <c r="D6" s="9">
        <v>614</v>
      </c>
      <c r="E6" s="3" t="s">
        <v>8</v>
      </c>
      <c r="F6" s="9">
        <f>40*D6</f>
        <v>24560</v>
      </c>
      <c r="G6" s="3" t="s">
        <v>27</v>
      </c>
      <c r="H6" s="13">
        <f>365*F6/10000000</f>
        <v>0.89644</v>
      </c>
      <c r="I6" s="3" t="s">
        <v>69</v>
      </c>
      <c r="J6" s="3">
        <v>2005</v>
      </c>
    </row>
    <row r="7" spans="2:10" ht="14.25">
      <c r="B7" s="3"/>
      <c r="C7" s="3" t="s">
        <v>14</v>
      </c>
      <c r="D7" s="9">
        <v>351</v>
      </c>
      <c r="E7" s="3" t="s">
        <v>28</v>
      </c>
      <c r="F7" s="9">
        <f>30*D7</f>
        <v>10530</v>
      </c>
      <c r="G7" s="3" t="s">
        <v>27</v>
      </c>
      <c r="H7" s="13">
        <f>365*F7/10000000</f>
        <v>0.384345</v>
      </c>
      <c r="I7" s="3" t="s">
        <v>69</v>
      </c>
      <c r="J7" s="3">
        <v>2005</v>
      </c>
    </row>
    <row r="8" spans="2:9" ht="15">
      <c r="B8" s="3"/>
      <c r="C8" s="2" t="s">
        <v>26</v>
      </c>
      <c r="D8" s="9"/>
      <c r="E8" s="3"/>
      <c r="F8" s="10">
        <f>F6+F7</f>
        <v>35090</v>
      </c>
      <c r="G8" s="2" t="s">
        <v>27</v>
      </c>
      <c r="H8" s="7">
        <f>H6+H7</f>
        <v>1.280785</v>
      </c>
      <c r="I8" s="2" t="s">
        <v>69</v>
      </c>
    </row>
    <row r="9" spans="2:11" ht="14.25">
      <c r="B9" s="3">
        <v>1.2</v>
      </c>
      <c r="C9" s="3" t="s">
        <v>10</v>
      </c>
      <c r="D9" s="9">
        <f>D6*1.333333333</f>
        <v>818.666666462</v>
      </c>
      <c r="E9" s="3" t="s">
        <v>8</v>
      </c>
      <c r="F9" s="9">
        <f>40*D9</f>
        <v>32746.666658479997</v>
      </c>
      <c r="G9" s="3" t="s">
        <v>27</v>
      </c>
      <c r="H9" s="13">
        <f>365*F9/10000000</f>
        <v>1.1952533330345199</v>
      </c>
      <c r="I9" s="3" t="s">
        <v>69</v>
      </c>
      <c r="J9" s="3">
        <v>2020</v>
      </c>
      <c r="K9" t="s">
        <v>13</v>
      </c>
    </row>
    <row r="10" spans="2:11" ht="14.25">
      <c r="B10" s="3"/>
      <c r="C10" s="3" t="s">
        <v>15</v>
      </c>
      <c r="D10" s="9">
        <f>D7*1.333333333</f>
        <v>467.999999883</v>
      </c>
      <c r="E10" s="3" t="s">
        <v>28</v>
      </c>
      <c r="F10" s="9">
        <f>30*D10</f>
        <v>14039.99999649</v>
      </c>
      <c r="G10" s="3" t="s">
        <v>27</v>
      </c>
      <c r="H10" s="13">
        <f>365*F10/10000000</f>
        <v>0.5124599998718851</v>
      </c>
      <c r="I10" s="3" t="s">
        <v>69</v>
      </c>
      <c r="J10" s="3">
        <v>2020</v>
      </c>
      <c r="K10" t="s">
        <v>16</v>
      </c>
    </row>
    <row r="11" spans="2:10" ht="15">
      <c r="B11" s="3"/>
      <c r="C11" s="2" t="s">
        <v>26</v>
      </c>
      <c r="D11" s="3"/>
      <c r="E11" s="3"/>
      <c r="F11" s="10">
        <f>F9+F10</f>
        <v>46786.666654969995</v>
      </c>
      <c r="G11" s="3" t="s">
        <v>27</v>
      </c>
      <c r="H11" s="7">
        <f>H9+H10</f>
        <v>1.707713332906405</v>
      </c>
      <c r="I11" s="2" t="s">
        <v>69</v>
      </c>
      <c r="J11" s="3"/>
    </row>
    <row r="12" spans="2:10" ht="15">
      <c r="B12" s="2">
        <v>2</v>
      </c>
      <c r="C12" s="2" t="s">
        <v>17</v>
      </c>
      <c r="D12" s="3"/>
      <c r="E12" s="3"/>
      <c r="F12" s="3"/>
      <c r="G12" s="3"/>
      <c r="H12" s="3"/>
      <c r="I12" s="3"/>
      <c r="J12" s="3"/>
    </row>
    <row r="13" spans="2:10" ht="14.25">
      <c r="B13" s="3"/>
      <c r="C13" s="3" t="s">
        <v>19</v>
      </c>
      <c r="D13" s="8">
        <v>168.77</v>
      </c>
      <c r="E13" s="3" t="s">
        <v>18</v>
      </c>
      <c r="F13" s="3"/>
      <c r="G13" s="3"/>
      <c r="H13" s="6">
        <f>0.25*D13</f>
        <v>42.1925</v>
      </c>
      <c r="I13" s="3" t="s">
        <v>69</v>
      </c>
      <c r="J13" s="3"/>
    </row>
    <row r="14" spans="2:10" ht="14.25">
      <c r="B14" s="3"/>
      <c r="C14" s="3" t="s">
        <v>21</v>
      </c>
      <c r="D14" s="8">
        <v>77.5</v>
      </c>
      <c r="E14" s="3" t="s">
        <v>18</v>
      </c>
      <c r="F14" s="3"/>
      <c r="G14" s="3"/>
      <c r="H14" s="6">
        <f>0.1*D14</f>
        <v>7.75</v>
      </c>
      <c r="I14" s="3" t="s">
        <v>69</v>
      </c>
      <c r="J14" s="3"/>
    </row>
    <row r="15" spans="2:10" ht="14.25">
      <c r="B15" s="3"/>
      <c r="C15" s="3" t="s">
        <v>20</v>
      </c>
      <c r="D15" s="8">
        <v>0</v>
      </c>
      <c r="E15" s="3" t="s">
        <v>18</v>
      </c>
      <c r="F15" s="3"/>
      <c r="G15" s="3"/>
      <c r="H15" s="6">
        <f>0.1*D15</f>
        <v>0</v>
      </c>
      <c r="I15" s="3" t="s">
        <v>69</v>
      </c>
      <c r="J15" s="3"/>
    </row>
    <row r="16" spans="2:10" ht="14.25">
      <c r="B16" s="3"/>
      <c r="C16" s="3" t="s">
        <v>22</v>
      </c>
      <c r="D16" s="8">
        <v>44.63</v>
      </c>
      <c r="E16" s="3" t="s">
        <v>18</v>
      </c>
      <c r="F16" s="3"/>
      <c r="G16" s="3"/>
      <c r="H16" s="6">
        <f>0.5*D16</f>
        <v>22.315</v>
      </c>
      <c r="I16" s="3" t="s">
        <v>69</v>
      </c>
      <c r="J16" s="3"/>
    </row>
    <row r="17" spans="2:10" ht="14.25">
      <c r="B17" s="3"/>
      <c r="C17" s="3" t="s">
        <v>23</v>
      </c>
      <c r="D17" s="8">
        <v>81.52</v>
      </c>
      <c r="E17" s="3" t="s">
        <v>18</v>
      </c>
      <c r="F17" s="3"/>
      <c r="G17" s="3"/>
      <c r="H17" s="6">
        <f>0.1*D17</f>
        <v>8.152</v>
      </c>
      <c r="I17" s="3" t="s">
        <v>69</v>
      </c>
      <c r="J17" s="3"/>
    </row>
    <row r="18" spans="2:10" ht="14.25">
      <c r="B18" s="3"/>
      <c r="C18" s="3" t="s">
        <v>24</v>
      </c>
      <c r="D18" s="8">
        <v>2</v>
      </c>
      <c r="E18" s="3" t="s">
        <v>18</v>
      </c>
      <c r="F18" s="3"/>
      <c r="G18" s="3"/>
      <c r="H18" s="6">
        <f>0.5*D18</f>
        <v>1</v>
      </c>
      <c r="I18" s="3" t="s">
        <v>69</v>
      </c>
      <c r="J18" s="3"/>
    </row>
    <row r="19" spans="2:10" ht="14.25">
      <c r="B19" s="3"/>
      <c r="C19" s="3" t="s">
        <v>25</v>
      </c>
      <c r="D19" s="8">
        <v>0</v>
      </c>
      <c r="E19" s="3" t="s">
        <v>18</v>
      </c>
      <c r="F19" s="3"/>
      <c r="G19" s="3"/>
      <c r="H19" s="6">
        <f>1.2*D19</f>
        <v>0</v>
      </c>
      <c r="I19" s="3" t="s">
        <v>69</v>
      </c>
      <c r="J19" s="3"/>
    </row>
    <row r="20" spans="2:10" ht="15">
      <c r="B20" s="3"/>
      <c r="C20" s="2" t="s">
        <v>26</v>
      </c>
      <c r="D20" s="8"/>
      <c r="E20" s="3" t="s">
        <v>18</v>
      </c>
      <c r="F20" s="3"/>
      <c r="G20" s="3"/>
      <c r="H20" s="12">
        <f>SUM(H13:H19)</f>
        <v>81.40950000000001</v>
      </c>
      <c r="I20" s="2" t="s">
        <v>69</v>
      </c>
      <c r="J20" s="3"/>
    </row>
    <row r="21" spans="2:10" ht="15">
      <c r="B21" s="3"/>
      <c r="C21" s="2" t="s">
        <v>72</v>
      </c>
      <c r="D21" s="9">
        <v>51</v>
      </c>
      <c r="E21" s="3" t="s">
        <v>30</v>
      </c>
      <c r="F21" s="9">
        <v>8</v>
      </c>
      <c r="G21" s="3" t="s">
        <v>31</v>
      </c>
      <c r="H21" s="12">
        <f>(D21*300*13500+F21*300*22500)/10000000</f>
        <v>26.055</v>
      </c>
      <c r="I21" s="2" t="s">
        <v>69</v>
      </c>
      <c r="J21" s="3"/>
    </row>
    <row r="22" spans="2:10" ht="15">
      <c r="B22" s="3"/>
      <c r="C22" s="2" t="s">
        <v>29</v>
      </c>
      <c r="D22" s="2"/>
      <c r="E22" s="2"/>
      <c r="F22" s="2"/>
      <c r="G22" s="2"/>
      <c r="H22" s="12">
        <f>H20+H11</f>
        <v>83.11721333290642</v>
      </c>
      <c r="I22" s="2" t="s">
        <v>69</v>
      </c>
      <c r="J22" s="3"/>
    </row>
    <row r="23" spans="1:10" ht="15.75">
      <c r="A23" s="1" t="s">
        <v>32</v>
      </c>
      <c r="B23" s="3"/>
      <c r="C23" s="3"/>
      <c r="D23" s="3"/>
      <c r="E23" s="3"/>
      <c r="F23" s="3"/>
      <c r="G23" s="3"/>
      <c r="H23" s="3"/>
      <c r="I23" s="3"/>
      <c r="J23" s="3"/>
    </row>
    <row r="24" spans="2:10" ht="14.25">
      <c r="B24" s="3">
        <v>1.1</v>
      </c>
      <c r="C24" s="3" t="s">
        <v>33</v>
      </c>
      <c r="D24" s="9">
        <v>795</v>
      </c>
      <c r="E24" s="3" t="s">
        <v>34</v>
      </c>
      <c r="F24" s="3" t="s">
        <v>40</v>
      </c>
      <c r="G24" s="14">
        <v>0.2</v>
      </c>
      <c r="H24" s="3" t="s">
        <v>70</v>
      </c>
      <c r="I24" s="3"/>
      <c r="J24" s="3"/>
    </row>
    <row r="25" spans="2:11" ht="14.25">
      <c r="B25" s="3">
        <v>1.2</v>
      </c>
      <c r="C25" s="3" t="s">
        <v>35</v>
      </c>
      <c r="D25" s="6">
        <v>339.29</v>
      </c>
      <c r="E25" s="3" t="s">
        <v>18</v>
      </c>
      <c r="F25" s="3" t="s">
        <v>39</v>
      </c>
      <c r="G25" s="14">
        <v>0.8</v>
      </c>
      <c r="H25" s="3" t="s">
        <v>70</v>
      </c>
      <c r="I25" s="3"/>
      <c r="J25" s="3"/>
      <c r="K25" t="s">
        <v>43</v>
      </c>
    </row>
    <row r="26" spans="2:10" ht="14.25">
      <c r="B26" s="3">
        <v>2.1</v>
      </c>
      <c r="C26" s="3" t="s">
        <v>36</v>
      </c>
      <c r="D26" s="6">
        <f>D24*D25/1000</f>
        <v>269.73555</v>
      </c>
      <c r="E26" s="3" t="s">
        <v>69</v>
      </c>
      <c r="F26" s="3"/>
      <c r="G26" s="3"/>
      <c r="H26" s="3"/>
      <c r="I26" s="3"/>
      <c r="J26" s="3"/>
    </row>
    <row r="27" spans="2:11" ht="14.25">
      <c r="B27" s="3">
        <v>2.2</v>
      </c>
      <c r="C27" s="3" t="s">
        <v>37</v>
      </c>
      <c r="D27" s="11">
        <f>D26*0.4</f>
        <v>107.89422</v>
      </c>
      <c r="E27" s="3" t="s">
        <v>69</v>
      </c>
      <c r="F27" s="3"/>
      <c r="G27" s="3"/>
      <c r="H27" s="3"/>
      <c r="I27" s="3"/>
      <c r="J27" s="3"/>
      <c r="K27" t="s">
        <v>38</v>
      </c>
    </row>
    <row r="28" spans="2:11" ht="14.25">
      <c r="B28" s="3">
        <v>2.3</v>
      </c>
      <c r="C28" s="3" t="s">
        <v>42</v>
      </c>
      <c r="D28" s="11">
        <f>(G24*0.15+G25*0.05)*D26</f>
        <v>18.8814885</v>
      </c>
      <c r="E28" s="3" t="s">
        <v>69</v>
      </c>
      <c r="F28" s="3"/>
      <c r="G28" s="3"/>
      <c r="H28" s="3"/>
      <c r="I28" s="3"/>
      <c r="J28" s="3"/>
      <c r="K28" t="s">
        <v>41</v>
      </c>
    </row>
    <row r="29" spans="2:11" ht="14.25">
      <c r="B29" s="3">
        <v>2.4</v>
      </c>
      <c r="C29" s="3" t="s">
        <v>44</v>
      </c>
      <c r="D29" s="6">
        <f>2.5*H29</f>
        <v>4.5</v>
      </c>
      <c r="E29" s="3" t="s">
        <v>69</v>
      </c>
      <c r="F29" s="3" t="s">
        <v>46</v>
      </c>
      <c r="G29" s="3"/>
      <c r="H29" s="3">
        <v>1.8</v>
      </c>
      <c r="I29" s="3" t="s">
        <v>69</v>
      </c>
      <c r="J29" s="3"/>
      <c r="K29" t="s">
        <v>45</v>
      </c>
    </row>
    <row r="30" spans="2:10" ht="14.25">
      <c r="B30" s="3">
        <v>2.5</v>
      </c>
      <c r="C30" s="3" t="s">
        <v>47</v>
      </c>
      <c r="D30" s="11">
        <f>D26-D27-D28-D29</f>
        <v>138.45984149999998</v>
      </c>
      <c r="E30" s="3" t="s">
        <v>69</v>
      </c>
      <c r="F30" s="3"/>
      <c r="G30" s="3"/>
      <c r="H30" s="3"/>
      <c r="I30" s="3"/>
      <c r="J30" s="3"/>
    </row>
    <row r="31" spans="2:10" ht="15">
      <c r="B31" s="3"/>
      <c r="C31" s="2" t="s">
        <v>48</v>
      </c>
      <c r="D31" s="12">
        <f>D28+D29</f>
        <v>23.3814885</v>
      </c>
      <c r="E31" s="2" t="s">
        <v>69</v>
      </c>
      <c r="F31" s="3"/>
      <c r="G31" s="3"/>
      <c r="H31" s="3"/>
      <c r="I31" s="3"/>
      <c r="J31" s="3"/>
    </row>
    <row r="32" spans="2:10" ht="15">
      <c r="B32" s="3"/>
      <c r="C32" s="2" t="s">
        <v>52</v>
      </c>
      <c r="D32" s="12">
        <f>H22-D31</f>
        <v>59.73572483290641</v>
      </c>
      <c r="E32" s="2"/>
      <c r="F32" s="3"/>
      <c r="G32" s="3"/>
      <c r="H32" s="3"/>
      <c r="I32" s="3"/>
      <c r="J32" s="3"/>
    </row>
    <row r="33" spans="1:10" ht="15.75">
      <c r="A33" s="1" t="s">
        <v>49</v>
      </c>
      <c r="B33" s="3"/>
      <c r="C33" s="3"/>
      <c r="D33" s="3"/>
      <c r="E33" s="3"/>
      <c r="F33" s="3"/>
      <c r="G33" s="3"/>
      <c r="H33" s="3"/>
      <c r="I33" s="3"/>
      <c r="J33" s="3"/>
    </row>
    <row r="34" spans="2:10" ht="14.25">
      <c r="B34" s="3">
        <v>1</v>
      </c>
      <c r="C34" s="3" t="s">
        <v>50</v>
      </c>
      <c r="D34" s="11">
        <f>D30/4</f>
        <v>34.614960374999995</v>
      </c>
      <c r="E34" s="3" t="s">
        <v>69</v>
      </c>
      <c r="F34" s="3" t="s">
        <v>51</v>
      </c>
      <c r="G34" s="3"/>
      <c r="H34" s="11">
        <f>D32</f>
        <v>59.73572483290641</v>
      </c>
      <c r="I34" s="3" t="s">
        <v>69</v>
      </c>
      <c r="J34" s="3"/>
    </row>
    <row r="35" spans="2:10" ht="14.25">
      <c r="B35" s="3"/>
      <c r="C35" s="3" t="s">
        <v>53</v>
      </c>
      <c r="D35" s="6">
        <f>H29</f>
        <v>1.8</v>
      </c>
      <c r="E35" s="3" t="s">
        <v>69</v>
      </c>
      <c r="F35" s="3"/>
      <c r="G35" s="3"/>
      <c r="H35" s="3"/>
      <c r="I35" s="3"/>
      <c r="J35" s="3"/>
    </row>
    <row r="36" spans="2:10" ht="15">
      <c r="B36" s="3"/>
      <c r="C36" s="2" t="s">
        <v>54</v>
      </c>
      <c r="D36" s="12">
        <f>D34-D35</f>
        <v>32.814960375</v>
      </c>
      <c r="E36" s="2" t="s">
        <v>69</v>
      </c>
      <c r="F36" s="3"/>
      <c r="G36" s="3"/>
      <c r="H36" s="3"/>
      <c r="I36" s="3"/>
      <c r="J36" s="3"/>
    </row>
    <row r="37" spans="2:10" ht="14.25">
      <c r="B37" s="3">
        <v>2</v>
      </c>
      <c r="C37" s="3" t="s">
        <v>55</v>
      </c>
      <c r="D37" s="3"/>
      <c r="E37" s="3"/>
      <c r="F37" s="3"/>
      <c r="G37" s="3"/>
      <c r="H37" s="3"/>
      <c r="I37" s="3"/>
      <c r="J37" s="3"/>
    </row>
    <row r="38" spans="2:10" ht="14.25">
      <c r="B38" s="3">
        <v>2.1</v>
      </c>
      <c r="C38" s="3" t="s">
        <v>56</v>
      </c>
      <c r="D38" s="9">
        <v>8</v>
      </c>
      <c r="E38" s="3" t="s">
        <v>71</v>
      </c>
      <c r="F38" s="6">
        <f>0.18*D38</f>
        <v>1.44</v>
      </c>
      <c r="G38" s="3" t="s">
        <v>69</v>
      </c>
      <c r="H38" s="3"/>
      <c r="I38" s="3"/>
      <c r="J38" s="3"/>
    </row>
    <row r="39" spans="2:10" ht="14.25">
      <c r="B39" s="3">
        <v>2.2</v>
      </c>
      <c r="C39" s="3" t="s">
        <v>57</v>
      </c>
      <c r="D39" s="9">
        <v>0</v>
      </c>
      <c r="E39" s="3" t="s">
        <v>71</v>
      </c>
      <c r="F39" s="6">
        <f>0.36*D39</f>
        <v>0</v>
      </c>
      <c r="G39" s="3" t="s">
        <v>69</v>
      </c>
      <c r="H39" s="3"/>
      <c r="I39" s="3"/>
      <c r="J39" s="3"/>
    </row>
    <row r="40" spans="2:10" ht="14.25">
      <c r="B40" s="3">
        <v>2.3</v>
      </c>
      <c r="C40" s="3" t="s">
        <v>58</v>
      </c>
      <c r="D40" s="9">
        <v>0</v>
      </c>
      <c r="E40" s="3" t="s">
        <v>71</v>
      </c>
      <c r="F40" s="6">
        <f>0.1*D40</f>
        <v>0</v>
      </c>
      <c r="G40" s="3" t="s">
        <v>69</v>
      </c>
      <c r="H40" s="3"/>
      <c r="I40" s="3"/>
      <c r="J40" s="3"/>
    </row>
    <row r="41" spans="2:10" ht="14.25">
      <c r="B41" s="3">
        <v>2.4</v>
      </c>
      <c r="C41" s="3" t="s">
        <v>59</v>
      </c>
      <c r="D41" s="9">
        <v>0</v>
      </c>
      <c r="E41" s="3" t="s">
        <v>60</v>
      </c>
      <c r="F41" s="6">
        <f>0.1*D41</f>
        <v>0</v>
      </c>
      <c r="G41" s="3" t="s">
        <v>69</v>
      </c>
      <c r="H41" s="3"/>
      <c r="I41" s="3"/>
      <c r="J41" s="3"/>
    </row>
    <row r="42" spans="2:10" ht="14.25">
      <c r="B42" s="3">
        <v>2.5</v>
      </c>
      <c r="C42" s="3" t="s">
        <v>61</v>
      </c>
      <c r="D42" s="9">
        <v>0</v>
      </c>
      <c r="E42" s="3" t="s">
        <v>64</v>
      </c>
      <c r="F42" s="6">
        <f>0.00012*D42</f>
        <v>0</v>
      </c>
      <c r="G42" s="3" t="s">
        <v>69</v>
      </c>
      <c r="H42" s="3"/>
      <c r="I42" s="3"/>
      <c r="J42" s="3"/>
    </row>
    <row r="43" spans="2:10" ht="14.25">
      <c r="B43" s="3">
        <v>2.6</v>
      </c>
      <c r="C43" s="3" t="s">
        <v>62</v>
      </c>
      <c r="D43" s="9">
        <v>0</v>
      </c>
      <c r="E43" s="3" t="s">
        <v>64</v>
      </c>
      <c r="F43" s="6">
        <f>0.00012*D43</f>
        <v>0</v>
      </c>
      <c r="G43" s="3" t="s">
        <v>69</v>
      </c>
      <c r="H43" s="3"/>
      <c r="I43" s="3"/>
      <c r="J43" s="3"/>
    </row>
    <row r="44" spans="2:10" ht="14.25">
      <c r="B44" s="3">
        <v>2.7</v>
      </c>
      <c r="C44" s="3" t="s">
        <v>63</v>
      </c>
      <c r="D44" s="9">
        <v>0</v>
      </c>
      <c r="E44" s="3" t="s">
        <v>60</v>
      </c>
      <c r="F44" s="6">
        <f>0.125*D44</f>
        <v>0</v>
      </c>
      <c r="G44" s="3" t="s">
        <v>69</v>
      </c>
      <c r="H44" s="3"/>
      <c r="I44" s="3"/>
      <c r="J44" s="3"/>
    </row>
    <row r="45" spans="2:10" ht="14.25">
      <c r="B45" s="3">
        <v>2.8</v>
      </c>
      <c r="C45" s="3" t="s">
        <v>65</v>
      </c>
      <c r="D45" s="3">
        <v>10</v>
      </c>
      <c r="E45" s="3"/>
      <c r="F45" s="6"/>
      <c r="G45" s="3" t="s">
        <v>69</v>
      </c>
      <c r="H45" s="3"/>
      <c r="I45" s="3"/>
      <c r="J45" s="3"/>
    </row>
    <row r="46" spans="2:10" ht="15">
      <c r="B46" s="3"/>
      <c r="C46" s="2" t="s">
        <v>73</v>
      </c>
      <c r="D46" s="3"/>
      <c r="E46" s="3"/>
      <c r="F46" s="2">
        <f>SUM(F38:F45)</f>
        <v>1.44</v>
      </c>
      <c r="G46" s="2" t="s">
        <v>69</v>
      </c>
      <c r="H46" s="3"/>
      <c r="I46" s="3"/>
      <c r="J46" s="3"/>
    </row>
    <row r="47" spans="5:7" ht="14.25">
      <c r="E47" s="3" t="s">
        <v>95</v>
      </c>
      <c r="F47" s="19">
        <f>F46/D36</f>
        <v>0.043882423856195195</v>
      </c>
      <c r="G47" s="3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5">
      <selection activeCell="O21" sqref="O21"/>
    </sheetView>
  </sheetViews>
  <sheetFormatPr defaultColWidth="9.140625" defaultRowHeight="12.75"/>
  <cols>
    <col min="3" max="3" width="39.7109375" style="0" bestFit="1" customWidth="1"/>
  </cols>
  <sheetData>
    <row r="1" ht="20.25">
      <c r="A1" s="5" t="s">
        <v>0</v>
      </c>
    </row>
    <row r="2" ht="25.5">
      <c r="A2" s="4" t="s">
        <v>93</v>
      </c>
    </row>
    <row r="3" ht="15.75">
      <c r="A3" s="1" t="s">
        <v>1</v>
      </c>
    </row>
    <row r="4" spans="2:11" ht="15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11</v>
      </c>
      <c r="K4" s="2" t="s">
        <v>12</v>
      </c>
    </row>
    <row r="5" spans="2:11" ht="15">
      <c r="B5" s="2">
        <v>1</v>
      </c>
      <c r="C5" s="2" t="s">
        <v>68</v>
      </c>
      <c r="D5" s="2"/>
      <c r="E5" s="2"/>
      <c r="F5" s="2"/>
      <c r="G5" s="2"/>
      <c r="H5" s="2"/>
      <c r="I5" s="2"/>
      <c r="J5" s="2"/>
      <c r="K5" s="2"/>
    </row>
    <row r="6" spans="2:10" ht="14.25">
      <c r="B6" s="3">
        <v>1.1</v>
      </c>
      <c r="C6" s="3" t="s">
        <v>9</v>
      </c>
      <c r="D6" s="9">
        <v>1250</v>
      </c>
      <c r="E6" s="3" t="s">
        <v>8</v>
      </c>
      <c r="F6" s="9">
        <f>40*D6</f>
        <v>50000</v>
      </c>
      <c r="G6" s="3" t="s">
        <v>27</v>
      </c>
      <c r="H6" s="13">
        <f>365*F6/10000000</f>
        <v>1.825</v>
      </c>
      <c r="I6" s="3" t="s">
        <v>69</v>
      </c>
      <c r="J6" s="3">
        <v>2005</v>
      </c>
    </row>
    <row r="7" spans="2:10" ht="14.25">
      <c r="B7" s="3"/>
      <c r="C7" s="3" t="s">
        <v>14</v>
      </c>
      <c r="D7" s="9">
        <v>662</v>
      </c>
      <c r="E7" s="3" t="s">
        <v>28</v>
      </c>
      <c r="F7" s="9">
        <f>30*D7</f>
        <v>19860</v>
      </c>
      <c r="G7" s="3" t="s">
        <v>27</v>
      </c>
      <c r="H7" s="13">
        <f>365*F7/10000000</f>
        <v>0.72489</v>
      </c>
      <c r="I7" s="3" t="s">
        <v>69</v>
      </c>
      <c r="J7" s="3">
        <v>2005</v>
      </c>
    </row>
    <row r="8" spans="2:9" ht="15">
      <c r="B8" s="3"/>
      <c r="C8" s="2" t="s">
        <v>26</v>
      </c>
      <c r="D8" s="9"/>
      <c r="E8" s="3"/>
      <c r="F8" s="10">
        <f>F6+F7</f>
        <v>69860</v>
      </c>
      <c r="G8" s="2" t="s">
        <v>27</v>
      </c>
      <c r="H8" s="7">
        <f>H6+H7</f>
        <v>2.54989</v>
      </c>
      <c r="I8" s="2" t="s">
        <v>69</v>
      </c>
    </row>
    <row r="9" spans="2:11" ht="14.25">
      <c r="B9" s="3">
        <v>1.2</v>
      </c>
      <c r="C9" s="3" t="s">
        <v>10</v>
      </c>
      <c r="D9" s="9">
        <f>D6*1.333333333</f>
        <v>1666.66666625</v>
      </c>
      <c r="E9" s="3" t="s">
        <v>8</v>
      </c>
      <c r="F9" s="9">
        <f>40*D9</f>
        <v>66666.66665</v>
      </c>
      <c r="G9" s="3" t="s">
        <v>27</v>
      </c>
      <c r="H9" s="13">
        <f>365*F9/10000000</f>
        <v>2.433333332725</v>
      </c>
      <c r="I9" s="3" t="s">
        <v>69</v>
      </c>
      <c r="J9" s="3">
        <v>2020</v>
      </c>
      <c r="K9" t="s">
        <v>13</v>
      </c>
    </row>
    <row r="10" spans="2:11" ht="14.25">
      <c r="B10" s="3"/>
      <c r="C10" s="3" t="s">
        <v>15</v>
      </c>
      <c r="D10" s="9">
        <f>D7*1.333333333</f>
        <v>882.6666664459999</v>
      </c>
      <c r="E10" s="3" t="s">
        <v>28</v>
      </c>
      <c r="F10" s="9">
        <f>30*D10</f>
        <v>26479.99999338</v>
      </c>
      <c r="G10" s="3" t="s">
        <v>27</v>
      </c>
      <c r="H10" s="13">
        <f>365*F10/10000000</f>
        <v>0.96651999975837</v>
      </c>
      <c r="I10" s="3" t="s">
        <v>69</v>
      </c>
      <c r="J10" s="3">
        <v>2020</v>
      </c>
      <c r="K10" t="s">
        <v>16</v>
      </c>
    </row>
    <row r="11" spans="2:10" ht="15">
      <c r="B11" s="3"/>
      <c r="C11" s="2" t="s">
        <v>26</v>
      </c>
      <c r="D11" s="3"/>
      <c r="E11" s="3"/>
      <c r="F11" s="10">
        <f>F9+F10</f>
        <v>93146.66664338</v>
      </c>
      <c r="G11" s="3" t="s">
        <v>27</v>
      </c>
      <c r="H11" s="7">
        <f>H9+H10</f>
        <v>3.39985333248337</v>
      </c>
      <c r="I11" s="2" t="s">
        <v>69</v>
      </c>
      <c r="J11" s="3"/>
    </row>
    <row r="12" spans="2:10" ht="15">
      <c r="B12" s="2">
        <v>2</v>
      </c>
      <c r="C12" s="2" t="s">
        <v>17</v>
      </c>
      <c r="D12" s="3"/>
      <c r="E12" s="3"/>
      <c r="F12" s="3"/>
      <c r="G12" s="3"/>
      <c r="H12" s="3"/>
      <c r="I12" s="3"/>
      <c r="J12" s="3"/>
    </row>
    <row r="13" spans="2:10" ht="14.25">
      <c r="B13" s="3"/>
      <c r="C13" s="3" t="s">
        <v>19</v>
      </c>
      <c r="D13" s="8">
        <v>285.95</v>
      </c>
      <c r="E13" s="3" t="s">
        <v>18</v>
      </c>
      <c r="F13" s="3"/>
      <c r="G13" s="3"/>
      <c r="H13" s="6">
        <f>0.25*D13</f>
        <v>71.4875</v>
      </c>
      <c r="I13" s="3" t="s">
        <v>69</v>
      </c>
      <c r="J13" s="3"/>
    </row>
    <row r="14" spans="2:10" ht="14.25">
      <c r="B14" s="3"/>
      <c r="C14" s="3" t="s">
        <v>21</v>
      </c>
      <c r="D14" s="8">
        <v>98</v>
      </c>
      <c r="E14" s="3" t="s">
        <v>18</v>
      </c>
      <c r="F14" s="3"/>
      <c r="G14" s="3"/>
      <c r="H14" s="6">
        <f>0.1*D14</f>
        <v>9.8</v>
      </c>
      <c r="I14" s="3" t="s">
        <v>69</v>
      </c>
      <c r="J14" s="3"/>
    </row>
    <row r="15" spans="2:10" ht="14.25">
      <c r="B15" s="3"/>
      <c r="C15" s="3" t="s">
        <v>20</v>
      </c>
      <c r="D15" s="8">
        <v>0</v>
      </c>
      <c r="E15" s="3" t="s">
        <v>18</v>
      </c>
      <c r="F15" s="3"/>
      <c r="G15" s="3"/>
      <c r="H15" s="6">
        <f>0.1*D15</f>
        <v>0</v>
      </c>
      <c r="I15" s="3" t="s">
        <v>69</v>
      </c>
      <c r="J15" s="3"/>
    </row>
    <row r="16" spans="2:10" ht="14.25">
      <c r="B16" s="3"/>
      <c r="C16" s="3" t="s">
        <v>22</v>
      </c>
      <c r="D16" s="8">
        <v>48.3</v>
      </c>
      <c r="E16" s="3" t="s">
        <v>18</v>
      </c>
      <c r="F16" s="3"/>
      <c r="G16" s="3"/>
      <c r="H16" s="6">
        <f>0.5*D16</f>
        <v>24.15</v>
      </c>
      <c r="I16" s="3" t="s">
        <v>69</v>
      </c>
      <c r="J16" s="3"/>
    </row>
    <row r="17" spans="2:10" ht="14.25">
      <c r="B17" s="3"/>
      <c r="C17" s="3" t="s">
        <v>23</v>
      </c>
      <c r="D17" s="8">
        <v>120.86</v>
      </c>
      <c r="E17" s="3" t="s">
        <v>18</v>
      </c>
      <c r="F17" s="3"/>
      <c r="G17" s="3"/>
      <c r="H17" s="6">
        <f>0.1*D17</f>
        <v>12.086</v>
      </c>
      <c r="I17" s="3" t="s">
        <v>69</v>
      </c>
      <c r="J17" s="3"/>
    </row>
    <row r="18" spans="2:10" ht="14.25">
      <c r="B18" s="3"/>
      <c r="C18" s="3" t="s">
        <v>24</v>
      </c>
      <c r="D18" s="8">
        <v>6</v>
      </c>
      <c r="E18" s="3" t="s">
        <v>18</v>
      </c>
      <c r="F18" s="3"/>
      <c r="G18" s="3"/>
      <c r="H18" s="6">
        <f>0.5*D18</f>
        <v>3</v>
      </c>
      <c r="I18" s="3" t="s">
        <v>69</v>
      </c>
      <c r="J18" s="3"/>
    </row>
    <row r="19" spans="2:10" ht="14.25">
      <c r="B19" s="3"/>
      <c r="C19" s="3" t="s">
        <v>25</v>
      </c>
      <c r="D19" s="8">
        <v>1</v>
      </c>
      <c r="E19" s="3" t="s">
        <v>18</v>
      </c>
      <c r="F19" s="3"/>
      <c r="G19" s="3"/>
      <c r="H19" s="6">
        <f>1.2*D19</f>
        <v>1.2</v>
      </c>
      <c r="I19" s="3" t="s">
        <v>69</v>
      </c>
      <c r="J19" s="3"/>
    </row>
    <row r="20" spans="2:10" ht="15">
      <c r="B20" s="3"/>
      <c r="C20" s="2" t="s">
        <v>26</v>
      </c>
      <c r="D20" s="8"/>
      <c r="E20" s="3" t="s">
        <v>18</v>
      </c>
      <c r="F20" s="3"/>
      <c r="G20" s="3"/>
      <c r="H20" s="12">
        <f>SUM(H13:H19)</f>
        <v>121.7235</v>
      </c>
      <c r="I20" s="2" t="s">
        <v>69</v>
      </c>
      <c r="J20" s="3"/>
    </row>
    <row r="21" spans="2:10" ht="15">
      <c r="B21" s="3"/>
      <c r="C21" s="2" t="s">
        <v>72</v>
      </c>
      <c r="D21" s="9">
        <v>61</v>
      </c>
      <c r="E21" s="3" t="s">
        <v>30</v>
      </c>
      <c r="F21" s="9">
        <f>28</f>
        <v>28</v>
      </c>
      <c r="G21" s="3" t="s">
        <v>31</v>
      </c>
      <c r="H21" s="12">
        <f>(D21*300*13500+F21*300*22500)/10000000</f>
        <v>43.605</v>
      </c>
      <c r="I21" s="2" t="s">
        <v>69</v>
      </c>
      <c r="J21" s="3"/>
    </row>
    <row r="22" spans="2:10" ht="15">
      <c r="B22" s="3"/>
      <c r="C22" s="2" t="s">
        <v>29</v>
      </c>
      <c r="D22" s="2"/>
      <c r="E22" s="2"/>
      <c r="F22" s="2"/>
      <c r="G22" s="2"/>
      <c r="H22" s="12">
        <f>H20+H11</f>
        <v>125.12335333248338</v>
      </c>
      <c r="I22" s="2" t="s">
        <v>69</v>
      </c>
      <c r="J22" s="3"/>
    </row>
    <row r="23" spans="1:10" ht="15.75">
      <c r="A23" s="1" t="s">
        <v>32</v>
      </c>
      <c r="B23" s="3"/>
      <c r="C23" s="3"/>
      <c r="D23" s="3"/>
      <c r="E23" s="3"/>
      <c r="F23" s="3"/>
      <c r="G23" s="3"/>
      <c r="H23" s="3"/>
      <c r="I23" s="3"/>
      <c r="J23" s="3"/>
    </row>
    <row r="24" spans="2:10" ht="14.25">
      <c r="B24" s="3">
        <v>1.1</v>
      </c>
      <c r="C24" s="3" t="s">
        <v>33</v>
      </c>
      <c r="D24" s="9">
        <v>795</v>
      </c>
      <c r="E24" s="3" t="s">
        <v>34</v>
      </c>
      <c r="F24" s="3" t="s">
        <v>40</v>
      </c>
      <c r="G24" s="14">
        <v>0.65</v>
      </c>
      <c r="H24" s="3" t="s">
        <v>70</v>
      </c>
      <c r="I24" s="3"/>
      <c r="J24" s="3"/>
    </row>
    <row r="25" spans="2:11" ht="14.25">
      <c r="B25" s="3">
        <v>1.2</v>
      </c>
      <c r="C25" s="3" t="s">
        <v>35</v>
      </c>
      <c r="D25" s="6">
        <v>498.24</v>
      </c>
      <c r="E25" s="3" t="s">
        <v>18</v>
      </c>
      <c r="F25" s="3" t="s">
        <v>39</v>
      </c>
      <c r="G25" s="14">
        <v>0.35</v>
      </c>
      <c r="H25" s="3" t="s">
        <v>70</v>
      </c>
      <c r="I25" s="3"/>
      <c r="J25" s="3"/>
      <c r="K25" t="s">
        <v>43</v>
      </c>
    </row>
    <row r="26" spans="2:10" ht="14.25">
      <c r="B26" s="3">
        <v>2.1</v>
      </c>
      <c r="C26" s="3" t="s">
        <v>36</v>
      </c>
      <c r="D26" s="6">
        <f>D24*D25/1000</f>
        <v>396.1008</v>
      </c>
      <c r="E26" s="3" t="s">
        <v>69</v>
      </c>
      <c r="F26" s="3"/>
      <c r="G26" s="3"/>
      <c r="H26" s="3"/>
      <c r="I26" s="3"/>
      <c r="J26" s="3"/>
    </row>
    <row r="27" spans="2:11" ht="14.25">
      <c r="B27" s="3">
        <v>2.2</v>
      </c>
      <c r="C27" s="3" t="s">
        <v>37</v>
      </c>
      <c r="D27" s="11">
        <f>D26*0.4</f>
        <v>158.44032</v>
      </c>
      <c r="E27" s="3" t="s">
        <v>69</v>
      </c>
      <c r="F27" s="3"/>
      <c r="G27" s="3"/>
      <c r="H27" s="3"/>
      <c r="I27" s="3"/>
      <c r="J27" s="3"/>
      <c r="K27" t="s">
        <v>38</v>
      </c>
    </row>
    <row r="28" spans="2:11" ht="14.25">
      <c r="B28" s="3">
        <v>2.3</v>
      </c>
      <c r="C28" s="3" t="s">
        <v>42</v>
      </c>
      <c r="D28" s="11">
        <f>(G24*0.15+G25*0.05)*D26</f>
        <v>45.551592</v>
      </c>
      <c r="E28" s="3" t="s">
        <v>69</v>
      </c>
      <c r="F28" s="3"/>
      <c r="G28" s="3"/>
      <c r="H28" s="3"/>
      <c r="I28" s="3"/>
      <c r="J28" s="3"/>
      <c r="K28" t="s">
        <v>41</v>
      </c>
    </row>
    <row r="29" spans="2:11" ht="14.25">
      <c r="B29" s="3">
        <v>2.4</v>
      </c>
      <c r="C29" s="3" t="s">
        <v>44</v>
      </c>
      <c r="D29" s="6">
        <f>2.5*H29</f>
        <v>4.5</v>
      </c>
      <c r="E29" s="3" t="s">
        <v>69</v>
      </c>
      <c r="F29" s="3" t="s">
        <v>46</v>
      </c>
      <c r="G29" s="3"/>
      <c r="H29" s="3">
        <v>1.8</v>
      </c>
      <c r="I29" s="3" t="s">
        <v>69</v>
      </c>
      <c r="J29" s="3"/>
      <c r="K29" t="s">
        <v>45</v>
      </c>
    </row>
    <row r="30" spans="2:10" ht="14.25">
      <c r="B30" s="3">
        <v>2.5</v>
      </c>
      <c r="C30" s="3" t="s">
        <v>47</v>
      </c>
      <c r="D30" s="11">
        <f>D26-D27-D28-D29</f>
        <v>187.60888799999998</v>
      </c>
      <c r="E30" s="3" t="s">
        <v>69</v>
      </c>
      <c r="F30" s="3"/>
      <c r="G30" s="3"/>
      <c r="H30" s="3"/>
      <c r="I30" s="3"/>
      <c r="J30" s="3"/>
    </row>
    <row r="31" spans="2:10" ht="15">
      <c r="B31" s="3"/>
      <c r="C31" s="2" t="s">
        <v>48</v>
      </c>
      <c r="D31" s="12">
        <f>D28+D29</f>
        <v>50.051592</v>
      </c>
      <c r="E31" s="2" t="s">
        <v>69</v>
      </c>
      <c r="F31" s="3"/>
      <c r="G31" s="3"/>
      <c r="H31" s="3"/>
      <c r="I31" s="3"/>
      <c r="J31" s="3"/>
    </row>
    <row r="32" spans="2:10" ht="15">
      <c r="B32" s="3"/>
      <c r="C32" s="2" t="s">
        <v>52</v>
      </c>
      <c r="D32" s="12">
        <f>H22-D31</f>
        <v>75.07176133248338</v>
      </c>
      <c r="E32" s="2"/>
      <c r="F32" s="3"/>
      <c r="G32" s="3"/>
      <c r="H32" s="3"/>
      <c r="I32" s="3"/>
      <c r="J32" s="3"/>
    </row>
    <row r="33" spans="1:10" ht="15.75">
      <c r="A33" s="1" t="s">
        <v>49</v>
      </c>
      <c r="B33" s="3"/>
      <c r="C33" s="3"/>
      <c r="D33" s="3"/>
      <c r="E33" s="3"/>
      <c r="F33" s="3"/>
      <c r="G33" s="3"/>
      <c r="H33" s="3"/>
      <c r="I33" s="3"/>
      <c r="J33" s="3"/>
    </row>
    <row r="34" spans="2:10" ht="14.25">
      <c r="B34" s="3">
        <v>1</v>
      </c>
      <c r="C34" s="3" t="s">
        <v>50</v>
      </c>
      <c r="D34" s="11">
        <f>D30/4</f>
        <v>46.902221999999995</v>
      </c>
      <c r="E34" s="3" t="s">
        <v>69</v>
      </c>
      <c r="F34" s="3" t="s">
        <v>51</v>
      </c>
      <c r="G34" s="3"/>
      <c r="H34" s="11">
        <f>D32</f>
        <v>75.07176133248338</v>
      </c>
      <c r="I34" s="3" t="s">
        <v>69</v>
      </c>
      <c r="J34" s="3"/>
    </row>
    <row r="35" spans="2:10" ht="14.25">
      <c r="B35" s="3"/>
      <c r="C35" s="3" t="s">
        <v>53</v>
      </c>
      <c r="D35" s="6">
        <f>H29</f>
        <v>1.8</v>
      </c>
      <c r="E35" s="3" t="s">
        <v>69</v>
      </c>
      <c r="F35" s="3"/>
      <c r="G35" s="3"/>
      <c r="H35" s="3"/>
      <c r="I35" s="3"/>
      <c r="J35" s="3"/>
    </row>
    <row r="36" spans="2:10" ht="15">
      <c r="B36" s="3"/>
      <c r="C36" s="2" t="s">
        <v>54</v>
      </c>
      <c r="D36" s="12">
        <f>D34-D35</f>
        <v>45.102222</v>
      </c>
      <c r="E36" s="2" t="s">
        <v>69</v>
      </c>
      <c r="F36" s="3"/>
      <c r="G36" s="3"/>
      <c r="H36" s="3"/>
      <c r="I36" s="3"/>
      <c r="J36" s="3"/>
    </row>
    <row r="37" spans="2:10" ht="14.25">
      <c r="B37" s="3">
        <v>2</v>
      </c>
      <c r="C37" s="3" t="s">
        <v>55</v>
      </c>
      <c r="D37" s="3"/>
      <c r="E37" s="3"/>
      <c r="F37" s="3"/>
      <c r="G37" s="3"/>
      <c r="H37" s="3"/>
      <c r="I37" s="3"/>
      <c r="J37" s="3"/>
    </row>
    <row r="38" spans="2:10" ht="14.25">
      <c r="B38" s="3">
        <v>2.1</v>
      </c>
      <c r="C38" s="3" t="s">
        <v>56</v>
      </c>
      <c r="D38" s="9">
        <v>5</v>
      </c>
      <c r="E38" s="3" t="s">
        <v>71</v>
      </c>
      <c r="F38" s="6">
        <f>0.18*D38</f>
        <v>0.8999999999999999</v>
      </c>
      <c r="G38" s="3" t="s">
        <v>69</v>
      </c>
      <c r="H38" s="3"/>
      <c r="I38" s="3"/>
      <c r="J38" s="3"/>
    </row>
    <row r="39" spans="2:10" ht="14.25">
      <c r="B39" s="3">
        <v>2.2</v>
      </c>
      <c r="C39" s="3" t="s">
        <v>57</v>
      </c>
      <c r="D39" s="9">
        <v>2</v>
      </c>
      <c r="E39" s="3" t="s">
        <v>71</v>
      </c>
      <c r="F39" s="6">
        <f>0.36*D39</f>
        <v>0.72</v>
      </c>
      <c r="G39" s="3" t="s">
        <v>69</v>
      </c>
      <c r="H39" s="3"/>
      <c r="I39" s="3"/>
      <c r="J39" s="3"/>
    </row>
    <row r="40" spans="2:10" ht="14.25">
      <c r="B40" s="3">
        <v>2.3</v>
      </c>
      <c r="C40" s="3" t="s">
        <v>58</v>
      </c>
      <c r="D40" s="9">
        <v>10</v>
      </c>
      <c r="E40" s="3" t="s">
        <v>71</v>
      </c>
      <c r="F40" s="6">
        <f>0.1*D40</f>
        <v>1</v>
      </c>
      <c r="G40" s="3" t="s">
        <v>69</v>
      </c>
      <c r="H40" s="3"/>
      <c r="I40" s="3"/>
      <c r="J40" s="3"/>
    </row>
    <row r="41" spans="2:10" ht="14.25">
      <c r="B41" s="3">
        <v>2.4</v>
      </c>
      <c r="C41" s="3" t="s">
        <v>59</v>
      </c>
      <c r="D41" s="9">
        <v>0</v>
      </c>
      <c r="E41" s="3" t="s">
        <v>60</v>
      </c>
      <c r="F41" s="6">
        <f>0.1*D41</f>
        <v>0</v>
      </c>
      <c r="G41" s="3" t="s">
        <v>69</v>
      </c>
      <c r="H41" s="3"/>
      <c r="I41" s="3"/>
      <c r="J41" s="3"/>
    </row>
    <row r="42" spans="2:10" ht="14.25">
      <c r="B42" s="3">
        <v>2.5</v>
      </c>
      <c r="C42" s="3" t="s">
        <v>61</v>
      </c>
      <c r="D42" s="9">
        <v>5000</v>
      </c>
      <c r="E42" s="3" t="s">
        <v>64</v>
      </c>
      <c r="F42" s="6">
        <f>0.00012*D42</f>
        <v>0.6</v>
      </c>
      <c r="G42" s="3" t="s">
        <v>69</v>
      </c>
      <c r="H42" s="3"/>
      <c r="I42" s="3"/>
      <c r="J42" s="3"/>
    </row>
    <row r="43" spans="2:10" ht="14.25">
      <c r="B43" s="3">
        <v>2.6</v>
      </c>
      <c r="C43" s="3" t="s">
        <v>62</v>
      </c>
      <c r="D43" s="9">
        <v>5000</v>
      </c>
      <c r="E43" s="3" t="s">
        <v>64</v>
      </c>
      <c r="F43" s="6">
        <f>0.00012*D43</f>
        <v>0.6</v>
      </c>
      <c r="G43" s="3" t="s">
        <v>69</v>
      </c>
      <c r="H43" s="3"/>
      <c r="I43" s="3"/>
      <c r="J43" s="3"/>
    </row>
    <row r="44" spans="2:10" ht="14.25">
      <c r="B44" s="3">
        <v>2.7</v>
      </c>
      <c r="C44" s="3" t="s">
        <v>63</v>
      </c>
      <c r="D44" s="9">
        <v>0</v>
      </c>
      <c r="E44" s="3" t="s">
        <v>60</v>
      </c>
      <c r="F44" s="6">
        <f>0.125*D44</f>
        <v>0</v>
      </c>
      <c r="G44" s="3" t="s">
        <v>69</v>
      </c>
      <c r="H44" s="3"/>
      <c r="I44" s="3"/>
      <c r="J44" s="3"/>
    </row>
    <row r="45" spans="2:10" ht="14.25">
      <c r="B45" s="3">
        <v>2.8</v>
      </c>
      <c r="C45" s="3" t="s">
        <v>65</v>
      </c>
      <c r="D45" s="3">
        <v>10</v>
      </c>
      <c r="E45" s="3"/>
      <c r="F45" s="6">
        <v>0</v>
      </c>
      <c r="G45" s="3" t="s">
        <v>69</v>
      </c>
      <c r="H45" s="3"/>
      <c r="I45" s="3"/>
      <c r="J45" s="3"/>
    </row>
    <row r="46" spans="2:10" ht="15">
      <c r="B46" s="3"/>
      <c r="C46" s="2" t="s">
        <v>73</v>
      </c>
      <c r="D46" s="3"/>
      <c r="E46" s="3"/>
      <c r="F46" s="2">
        <f>SUM(F38:F45)</f>
        <v>3.8200000000000003</v>
      </c>
      <c r="G46" s="2" t="s">
        <v>69</v>
      </c>
      <c r="H46" s="3"/>
      <c r="I46" s="3"/>
      <c r="J46" s="3"/>
    </row>
    <row r="47" spans="5:7" ht="14.25">
      <c r="E47" s="3" t="s">
        <v>95</v>
      </c>
      <c r="F47" s="19">
        <f>F46/D36</f>
        <v>0.08469649233689641</v>
      </c>
      <c r="G47" s="3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2">
      <selection activeCell="O21" sqref="O21"/>
    </sheetView>
  </sheetViews>
  <sheetFormatPr defaultColWidth="9.140625" defaultRowHeight="12.75"/>
  <cols>
    <col min="3" max="3" width="39.7109375" style="0" bestFit="1" customWidth="1"/>
  </cols>
  <sheetData>
    <row r="1" ht="20.25">
      <c r="A1" s="5" t="s">
        <v>0</v>
      </c>
    </row>
    <row r="2" ht="25.5">
      <c r="A2" s="4" t="s">
        <v>92</v>
      </c>
    </row>
    <row r="3" ht="15.75">
      <c r="A3" s="1" t="s">
        <v>1</v>
      </c>
    </row>
    <row r="4" spans="2:11" ht="15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11</v>
      </c>
      <c r="K4" s="2" t="s">
        <v>12</v>
      </c>
    </row>
    <row r="5" spans="2:11" ht="15">
      <c r="B5" s="2">
        <v>1</v>
      </c>
      <c r="C5" s="2" t="s">
        <v>68</v>
      </c>
      <c r="D5" s="2"/>
      <c r="E5" s="2"/>
      <c r="F5" s="2"/>
      <c r="G5" s="2"/>
      <c r="H5" s="2"/>
      <c r="I5" s="2"/>
      <c r="J5" s="2"/>
      <c r="K5" s="2"/>
    </row>
    <row r="6" spans="2:10" ht="14.25">
      <c r="B6" s="3">
        <v>1.1</v>
      </c>
      <c r="C6" s="3" t="s">
        <v>9</v>
      </c>
      <c r="D6" s="9">
        <v>1043</v>
      </c>
      <c r="E6" s="3" t="s">
        <v>8</v>
      </c>
      <c r="F6" s="9">
        <f>40*D6</f>
        <v>41720</v>
      </c>
      <c r="G6" s="3" t="s">
        <v>27</v>
      </c>
      <c r="H6" s="13">
        <f>365*F6/10000000</f>
        <v>1.52278</v>
      </c>
      <c r="I6" s="3" t="s">
        <v>69</v>
      </c>
      <c r="J6" s="3">
        <v>2005</v>
      </c>
    </row>
    <row r="7" spans="2:10" ht="14.25">
      <c r="B7" s="3"/>
      <c r="C7" s="3" t="s">
        <v>14</v>
      </c>
      <c r="D7" s="9">
        <v>580</v>
      </c>
      <c r="E7" s="3" t="s">
        <v>28</v>
      </c>
      <c r="F7" s="9">
        <f>30*D7</f>
        <v>17400</v>
      </c>
      <c r="G7" s="3" t="s">
        <v>27</v>
      </c>
      <c r="H7" s="13">
        <f>365*F7/10000000</f>
        <v>0.6351</v>
      </c>
      <c r="I7" s="3" t="s">
        <v>69</v>
      </c>
      <c r="J7" s="3">
        <v>2005</v>
      </c>
    </row>
    <row r="8" spans="2:9" ht="15">
      <c r="B8" s="3"/>
      <c r="C8" s="2" t="s">
        <v>26</v>
      </c>
      <c r="D8" s="9"/>
      <c r="E8" s="3"/>
      <c r="F8" s="10">
        <f>F6+F7</f>
        <v>59120</v>
      </c>
      <c r="G8" s="2" t="s">
        <v>27</v>
      </c>
      <c r="H8" s="7">
        <f>H6+H7</f>
        <v>2.15788</v>
      </c>
      <c r="I8" s="2" t="s">
        <v>69</v>
      </c>
    </row>
    <row r="9" spans="2:11" ht="14.25">
      <c r="B9" s="3">
        <v>1.2</v>
      </c>
      <c r="C9" s="3" t="s">
        <v>10</v>
      </c>
      <c r="D9" s="9">
        <f>D6*1.333333333</f>
        <v>1390.666666319</v>
      </c>
      <c r="E9" s="3" t="s">
        <v>8</v>
      </c>
      <c r="F9" s="9">
        <f>40*D9</f>
        <v>55626.666652759995</v>
      </c>
      <c r="G9" s="3" t="s">
        <v>27</v>
      </c>
      <c r="H9" s="13">
        <f>365*F9/10000000</f>
        <v>2.03037333282574</v>
      </c>
      <c r="I9" s="3" t="s">
        <v>69</v>
      </c>
      <c r="J9" s="3">
        <v>2020</v>
      </c>
      <c r="K9" t="s">
        <v>13</v>
      </c>
    </row>
    <row r="10" spans="2:11" ht="14.25">
      <c r="B10" s="3"/>
      <c r="C10" s="3" t="s">
        <v>15</v>
      </c>
      <c r="D10" s="9">
        <f>D7*1.333333333</f>
        <v>773.3333331399999</v>
      </c>
      <c r="E10" s="3" t="s">
        <v>28</v>
      </c>
      <c r="F10" s="9">
        <f>30*D10</f>
        <v>23199.9999942</v>
      </c>
      <c r="G10" s="3" t="s">
        <v>27</v>
      </c>
      <c r="H10" s="13">
        <f>365*F10/10000000</f>
        <v>0.8467999997882999</v>
      </c>
      <c r="I10" s="3" t="s">
        <v>69</v>
      </c>
      <c r="J10" s="3">
        <v>2020</v>
      </c>
      <c r="K10" t="s">
        <v>16</v>
      </c>
    </row>
    <row r="11" spans="2:10" ht="15">
      <c r="B11" s="3"/>
      <c r="C11" s="2" t="s">
        <v>26</v>
      </c>
      <c r="D11" s="3"/>
      <c r="E11" s="3"/>
      <c r="F11" s="10">
        <f>F9+F10</f>
        <v>78826.66664695999</v>
      </c>
      <c r="G11" s="3" t="s">
        <v>27</v>
      </c>
      <c r="H11" s="7">
        <f>H9+H10</f>
        <v>2.87717333261404</v>
      </c>
      <c r="I11" s="2" t="s">
        <v>69</v>
      </c>
      <c r="J11" s="3"/>
    </row>
    <row r="12" spans="2:10" ht="15">
      <c r="B12" s="2">
        <v>2</v>
      </c>
      <c r="C12" s="2" t="s">
        <v>17</v>
      </c>
      <c r="D12" s="3"/>
      <c r="E12" s="3"/>
      <c r="F12" s="3"/>
      <c r="G12" s="3"/>
      <c r="H12" s="3"/>
      <c r="I12" s="3"/>
      <c r="J12" s="3"/>
    </row>
    <row r="13" spans="2:10" ht="14.25">
      <c r="B13" s="3"/>
      <c r="C13" s="3" t="s">
        <v>19</v>
      </c>
      <c r="D13" s="8">
        <v>236.74</v>
      </c>
      <c r="E13" s="3" t="s">
        <v>18</v>
      </c>
      <c r="F13" s="3"/>
      <c r="G13" s="3"/>
      <c r="H13" s="6">
        <f>0.25*D13</f>
        <v>59.185</v>
      </c>
      <c r="I13" s="3" t="s">
        <v>69</v>
      </c>
      <c r="J13" s="3"/>
    </row>
    <row r="14" spans="2:10" ht="14.25">
      <c r="B14" s="3"/>
      <c r="C14" s="3" t="s">
        <v>21</v>
      </c>
      <c r="D14" s="8">
        <v>38.44</v>
      </c>
      <c r="E14" s="3" t="s">
        <v>18</v>
      </c>
      <c r="F14" s="3"/>
      <c r="G14" s="3"/>
      <c r="H14" s="6">
        <f>0.1*D14</f>
        <v>3.844</v>
      </c>
      <c r="I14" s="3" t="s">
        <v>69</v>
      </c>
      <c r="J14" s="3"/>
    </row>
    <row r="15" spans="2:10" ht="14.25">
      <c r="B15" s="3"/>
      <c r="C15" s="3" t="s">
        <v>20</v>
      </c>
      <c r="D15" s="8">
        <v>48.56</v>
      </c>
      <c r="E15" s="3" t="s">
        <v>18</v>
      </c>
      <c r="F15" s="3"/>
      <c r="G15" s="3"/>
      <c r="H15" s="6">
        <f>0.1*D15</f>
        <v>4.856000000000001</v>
      </c>
      <c r="I15" s="3" t="s">
        <v>69</v>
      </c>
      <c r="J15" s="3"/>
    </row>
    <row r="16" spans="2:10" ht="14.25">
      <c r="B16" s="3"/>
      <c r="C16" s="3" t="s">
        <v>22</v>
      </c>
      <c r="D16" s="8">
        <v>26</v>
      </c>
      <c r="E16" s="3" t="s">
        <v>18</v>
      </c>
      <c r="F16" s="3"/>
      <c r="G16" s="3"/>
      <c r="H16" s="6">
        <f>0.5*D16</f>
        <v>13</v>
      </c>
      <c r="I16" s="3" t="s">
        <v>69</v>
      </c>
      <c r="J16" s="3"/>
    </row>
    <row r="17" spans="2:10" ht="14.25">
      <c r="B17" s="3"/>
      <c r="C17" s="3" t="s">
        <v>23</v>
      </c>
      <c r="D17" s="8">
        <v>15</v>
      </c>
      <c r="E17" s="3" t="s">
        <v>18</v>
      </c>
      <c r="F17" s="3"/>
      <c r="G17" s="3"/>
      <c r="H17" s="6">
        <f>0.1*D17</f>
        <v>1.5</v>
      </c>
      <c r="I17" s="3" t="s">
        <v>69</v>
      </c>
      <c r="J17" s="3"/>
    </row>
    <row r="18" spans="2:10" ht="14.25">
      <c r="B18" s="3"/>
      <c r="C18" s="3" t="s">
        <v>24</v>
      </c>
      <c r="D18" s="8">
        <v>2</v>
      </c>
      <c r="E18" s="3" t="s">
        <v>18</v>
      </c>
      <c r="F18" s="3"/>
      <c r="G18" s="3"/>
      <c r="H18" s="6">
        <f>0.5*D18</f>
        <v>1</v>
      </c>
      <c r="I18" s="3" t="s">
        <v>69</v>
      </c>
      <c r="J18" s="3"/>
    </row>
    <row r="19" spans="2:10" ht="14.25">
      <c r="B19" s="3"/>
      <c r="C19" s="3" t="s">
        <v>25</v>
      </c>
      <c r="D19" s="8">
        <v>2.5</v>
      </c>
      <c r="E19" s="3" t="s">
        <v>18</v>
      </c>
      <c r="F19" s="3"/>
      <c r="G19" s="3"/>
      <c r="H19" s="6">
        <f>1.2*D19</f>
        <v>3</v>
      </c>
      <c r="I19" s="3" t="s">
        <v>69</v>
      </c>
      <c r="J19" s="3"/>
    </row>
    <row r="20" spans="2:10" ht="15">
      <c r="B20" s="3"/>
      <c r="C20" s="2" t="s">
        <v>26</v>
      </c>
      <c r="D20" s="8"/>
      <c r="E20" s="3" t="s">
        <v>18</v>
      </c>
      <c r="F20" s="3"/>
      <c r="G20" s="3"/>
      <c r="H20" s="12">
        <f>SUM(H13:H19)</f>
        <v>86.385</v>
      </c>
      <c r="I20" s="2" t="s">
        <v>69</v>
      </c>
      <c r="J20" s="3"/>
    </row>
    <row r="21" spans="2:10" ht="15">
      <c r="B21" s="3"/>
      <c r="C21" s="2" t="s">
        <v>72</v>
      </c>
      <c r="D21" s="9">
        <f>14+4</f>
        <v>18</v>
      </c>
      <c r="E21" s="3" t="s">
        <v>30</v>
      </c>
      <c r="F21" s="9">
        <f>28</f>
        <v>28</v>
      </c>
      <c r="G21" s="3" t="s">
        <v>31</v>
      </c>
      <c r="H21" s="12">
        <f>(D21*300*13500+F21*300*22500)/10000000</f>
        <v>26.19</v>
      </c>
      <c r="I21" s="2" t="s">
        <v>69</v>
      </c>
      <c r="J21" s="3"/>
    </row>
    <row r="22" spans="2:10" ht="15">
      <c r="B22" s="3"/>
      <c r="C22" s="2" t="s">
        <v>29</v>
      </c>
      <c r="D22" s="2"/>
      <c r="E22" s="2"/>
      <c r="F22" s="2"/>
      <c r="G22" s="2"/>
      <c r="H22" s="12">
        <f>H20+H11</f>
        <v>89.26217333261404</v>
      </c>
      <c r="I22" s="2" t="s">
        <v>69</v>
      </c>
      <c r="J22" s="3"/>
    </row>
    <row r="23" spans="1:10" ht="15.75">
      <c r="A23" s="1" t="s">
        <v>32</v>
      </c>
      <c r="B23" s="3"/>
      <c r="C23" s="3"/>
      <c r="D23" s="3"/>
      <c r="E23" s="3"/>
      <c r="F23" s="3"/>
      <c r="G23" s="3"/>
      <c r="H23" s="3"/>
      <c r="I23" s="3"/>
      <c r="J23" s="3"/>
    </row>
    <row r="24" spans="2:10" ht="14.25">
      <c r="B24" s="3">
        <v>1.1</v>
      </c>
      <c r="C24" s="3" t="s">
        <v>33</v>
      </c>
      <c r="D24" s="9">
        <v>795</v>
      </c>
      <c r="E24" s="3" t="s">
        <v>34</v>
      </c>
      <c r="F24" s="3" t="s">
        <v>40</v>
      </c>
      <c r="G24" s="14">
        <v>0.4</v>
      </c>
      <c r="H24" s="3" t="s">
        <v>70</v>
      </c>
      <c r="I24" s="3"/>
      <c r="J24" s="3"/>
    </row>
    <row r="25" spans="2:11" ht="14.25">
      <c r="B25" s="3">
        <v>1.2</v>
      </c>
      <c r="C25" s="3" t="s">
        <v>35</v>
      </c>
      <c r="D25" s="6">
        <v>442.64</v>
      </c>
      <c r="E25" s="3" t="s">
        <v>18</v>
      </c>
      <c r="F25" s="3" t="s">
        <v>39</v>
      </c>
      <c r="G25" s="14">
        <v>0.6</v>
      </c>
      <c r="H25" s="3" t="s">
        <v>70</v>
      </c>
      <c r="I25" s="3"/>
      <c r="J25" s="3"/>
      <c r="K25" t="s">
        <v>43</v>
      </c>
    </row>
    <row r="26" spans="2:10" ht="14.25">
      <c r="B26" s="3">
        <v>2.1</v>
      </c>
      <c r="C26" s="3" t="s">
        <v>36</v>
      </c>
      <c r="D26" s="6">
        <f>D24*D25/1000</f>
        <v>351.8988</v>
      </c>
      <c r="E26" s="3" t="s">
        <v>69</v>
      </c>
      <c r="F26" s="3"/>
      <c r="G26" s="3"/>
      <c r="H26" s="3"/>
      <c r="I26" s="3"/>
      <c r="J26" s="3"/>
    </row>
    <row r="27" spans="2:11" ht="14.25">
      <c r="B27" s="3">
        <v>2.2</v>
      </c>
      <c r="C27" s="3" t="s">
        <v>37</v>
      </c>
      <c r="D27" s="11">
        <f>D26*0.4</f>
        <v>140.75952</v>
      </c>
      <c r="E27" s="3" t="s">
        <v>69</v>
      </c>
      <c r="F27" s="3"/>
      <c r="G27" s="3"/>
      <c r="H27" s="3"/>
      <c r="I27" s="3"/>
      <c r="J27" s="3"/>
      <c r="K27" t="s">
        <v>38</v>
      </c>
    </row>
    <row r="28" spans="2:11" ht="14.25">
      <c r="B28" s="3">
        <v>2.3</v>
      </c>
      <c r="C28" s="3" t="s">
        <v>42</v>
      </c>
      <c r="D28" s="11">
        <f>(G24*0.15+G25*0.05)*D26</f>
        <v>31.670892</v>
      </c>
      <c r="E28" s="3" t="s">
        <v>69</v>
      </c>
      <c r="F28" s="3"/>
      <c r="G28" s="3"/>
      <c r="H28" s="3"/>
      <c r="I28" s="3"/>
      <c r="J28" s="3"/>
      <c r="K28" t="s">
        <v>41</v>
      </c>
    </row>
    <row r="29" spans="2:11" ht="14.25">
      <c r="B29" s="3">
        <v>2.4</v>
      </c>
      <c r="C29" s="3" t="s">
        <v>44</v>
      </c>
      <c r="D29" s="6">
        <f>2.5*H29</f>
        <v>2.625</v>
      </c>
      <c r="E29" s="3" t="s">
        <v>69</v>
      </c>
      <c r="F29" s="3" t="s">
        <v>46</v>
      </c>
      <c r="G29" s="3"/>
      <c r="H29" s="3">
        <v>1.05</v>
      </c>
      <c r="I29" s="3" t="s">
        <v>69</v>
      </c>
      <c r="J29" s="3"/>
      <c r="K29" t="s">
        <v>45</v>
      </c>
    </row>
    <row r="30" spans="2:10" ht="14.25">
      <c r="B30" s="3">
        <v>2.5</v>
      </c>
      <c r="C30" s="3" t="s">
        <v>47</v>
      </c>
      <c r="D30" s="11">
        <f>D26-D27-D28-D29</f>
        <v>176.84338799999998</v>
      </c>
      <c r="E30" s="3" t="s">
        <v>69</v>
      </c>
      <c r="F30" s="3"/>
      <c r="G30" s="3"/>
      <c r="H30" s="3"/>
      <c r="I30" s="3"/>
      <c r="J30" s="3"/>
    </row>
    <row r="31" spans="2:10" ht="15">
      <c r="B31" s="3"/>
      <c r="C31" s="2" t="s">
        <v>48</v>
      </c>
      <c r="D31" s="12">
        <f>D28+D29</f>
        <v>34.295891999999995</v>
      </c>
      <c r="E31" s="2" t="s">
        <v>69</v>
      </c>
      <c r="F31" s="3"/>
      <c r="G31" s="3"/>
      <c r="H31" s="3"/>
      <c r="I31" s="3"/>
      <c r="J31" s="3"/>
    </row>
    <row r="32" spans="2:10" ht="15">
      <c r="B32" s="3"/>
      <c r="C32" s="2" t="s">
        <v>52</v>
      </c>
      <c r="D32" s="12">
        <f>H22-D31</f>
        <v>54.966281332614045</v>
      </c>
      <c r="E32" s="2"/>
      <c r="F32" s="3"/>
      <c r="G32" s="3"/>
      <c r="H32" s="3"/>
      <c r="I32" s="3"/>
      <c r="J32" s="3"/>
    </row>
    <row r="33" spans="1:10" ht="15.75">
      <c r="A33" s="1" t="s">
        <v>49</v>
      </c>
      <c r="B33" s="3"/>
      <c r="C33" s="3"/>
      <c r="D33" s="3"/>
      <c r="E33" s="3"/>
      <c r="F33" s="3"/>
      <c r="G33" s="3"/>
      <c r="H33" s="3"/>
      <c r="I33" s="3"/>
      <c r="J33" s="3"/>
    </row>
    <row r="34" spans="2:10" ht="14.25">
      <c r="B34" s="3">
        <v>1</v>
      </c>
      <c r="C34" s="3" t="s">
        <v>50</v>
      </c>
      <c r="D34" s="11">
        <f>D30/4</f>
        <v>44.210846999999994</v>
      </c>
      <c r="E34" s="3" t="s">
        <v>69</v>
      </c>
      <c r="F34" s="3" t="s">
        <v>51</v>
      </c>
      <c r="G34" s="3"/>
      <c r="H34" s="11">
        <f>D32</f>
        <v>54.966281332614045</v>
      </c>
      <c r="I34" s="3" t="s">
        <v>69</v>
      </c>
      <c r="J34" s="3"/>
    </row>
    <row r="35" spans="2:10" ht="14.25">
      <c r="B35" s="3"/>
      <c r="C35" s="3" t="s">
        <v>53</v>
      </c>
      <c r="D35" s="6">
        <f>H29</f>
        <v>1.05</v>
      </c>
      <c r="E35" s="3" t="s">
        <v>69</v>
      </c>
      <c r="F35" s="3"/>
      <c r="G35" s="3"/>
      <c r="H35" s="3"/>
      <c r="I35" s="3"/>
      <c r="J35" s="3"/>
    </row>
    <row r="36" spans="2:10" ht="15">
      <c r="B36" s="3"/>
      <c r="C36" s="2" t="s">
        <v>54</v>
      </c>
      <c r="D36" s="12">
        <f>D34-D35</f>
        <v>43.160847</v>
      </c>
      <c r="E36" s="2" t="s">
        <v>69</v>
      </c>
      <c r="F36" s="3"/>
      <c r="G36" s="3"/>
      <c r="H36" s="3"/>
      <c r="I36" s="3"/>
      <c r="J36" s="3"/>
    </row>
    <row r="37" spans="2:10" ht="14.25">
      <c r="B37" s="3">
        <v>2</v>
      </c>
      <c r="C37" s="3" t="s">
        <v>55</v>
      </c>
      <c r="D37" s="3"/>
      <c r="E37" s="3"/>
      <c r="F37" s="3"/>
      <c r="G37" s="3"/>
      <c r="H37" s="3"/>
      <c r="I37" s="3"/>
      <c r="J37" s="3"/>
    </row>
    <row r="38" spans="2:10" ht="14.25">
      <c r="B38" s="3">
        <v>2.1</v>
      </c>
      <c r="C38" s="3" t="s">
        <v>56</v>
      </c>
      <c r="D38" s="9">
        <v>6</v>
      </c>
      <c r="E38" s="3" t="s">
        <v>71</v>
      </c>
      <c r="F38" s="6">
        <f>0.18*D38</f>
        <v>1.08</v>
      </c>
      <c r="G38" s="3" t="s">
        <v>69</v>
      </c>
      <c r="H38" s="3"/>
      <c r="I38" s="3"/>
      <c r="J38" s="3"/>
    </row>
    <row r="39" spans="2:10" ht="14.25">
      <c r="B39" s="3">
        <v>2.2</v>
      </c>
      <c r="C39" s="3" t="s">
        <v>57</v>
      </c>
      <c r="D39" s="9">
        <v>0</v>
      </c>
      <c r="E39" s="3" t="s">
        <v>71</v>
      </c>
      <c r="F39" s="6">
        <f>0.36*D39</f>
        <v>0</v>
      </c>
      <c r="G39" s="3" t="s">
        <v>69</v>
      </c>
      <c r="H39" s="3"/>
      <c r="I39" s="3"/>
      <c r="J39" s="3"/>
    </row>
    <row r="40" spans="2:10" ht="14.25">
      <c r="B40" s="3">
        <v>2.3</v>
      </c>
      <c r="C40" s="3" t="s">
        <v>58</v>
      </c>
      <c r="D40" s="9">
        <v>10</v>
      </c>
      <c r="E40" s="3" t="s">
        <v>71</v>
      </c>
      <c r="F40" s="6">
        <f>0.1*D40</f>
        <v>1</v>
      </c>
      <c r="G40" s="3" t="s">
        <v>69</v>
      </c>
      <c r="H40" s="3"/>
      <c r="I40" s="3"/>
      <c r="J40" s="3"/>
    </row>
    <row r="41" spans="2:10" ht="14.25">
      <c r="B41" s="3">
        <v>2.4</v>
      </c>
      <c r="C41" s="3" t="s">
        <v>59</v>
      </c>
      <c r="D41" s="9">
        <v>0</v>
      </c>
      <c r="E41" s="3" t="s">
        <v>60</v>
      </c>
      <c r="F41" s="6">
        <f>0.1*D41</f>
        <v>0</v>
      </c>
      <c r="G41" s="3" t="s">
        <v>69</v>
      </c>
      <c r="H41" s="3"/>
      <c r="I41" s="3"/>
      <c r="J41" s="3"/>
    </row>
    <row r="42" spans="2:10" ht="14.25">
      <c r="B42" s="3">
        <v>2.5</v>
      </c>
      <c r="C42" s="3" t="s">
        <v>61</v>
      </c>
      <c r="D42" s="9">
        <v>0</v>
      </c>
      <c r="E42" s="3" t="s">
        <v>64</v>
      </c>
      <c r="F42" s="6">
        <f>0.00012*D42</f>
        <v>0</v>
      </c>
      <c r="G42" s="3" t="s">
        <v>69</v>
      </c>
      <c r="H42" s="3"/>
      <c r="I42" s="3"/>
      <c r="J42" s="3"/>
    </row>
    <row r="43" spans="2:10" ht="14.25">
      <c r="B43" s="3">
        <v>2.6</v>
      </c>
      <c r="C43" s="3" t="s">
        <v>62</v>
      </c>
      <c r="D43" s="9">
        <v>0</v>
      </c>
      <c r="E43" s="3" t="s">
        <v>64</v>
      </c>
      <c r="F43" s="6">
        <f>0.00012*D43</f>
        <v>0</v>
      </c>
      <c r="G43" s="3" t="s">
        <v>69</v>
      </c>
      <c r="H43" s="3"/>
      <c r="I43" s="3"/>
      <c r="J43" s="3"/>
    </row>
    <row r="44" spans="2:10" ht="14.25">
      <c r="B44" s="3">
        <v>2.7</v>
      </c>
      <c r="C44" s="3" t="s">
        <v>63</v>
      </c>
      <c r="D44" s="9">
        <v>0</v>
      </c>
      <c r="E44" s="3" t="s">
        <v>60</v>
      </c>
      <c r="F44" s="6">
        <f>0.125*D44</f>
        <v>0</v>
      </c>
      <c r="G44" s="3" t="s">
        <v>69</v>
      </c>
      <c r="H44" s="3"/>
      <c r="I44" s="3"/>
      <c r="J44" s="3"/>
    </row>
    <row r="45" spans="2:10" ht="14.25">
      <c r="B45" s="3">
        <v>2.8</v>
      </c>
      <c r="C45" s="3" t="s">
        <v>65</v>
      </c>
      <c r="D45" s="3">
        <v>20</v>
      </c>
      <c r="E45" s="3"/>
      <c r="F45" s="6">
        <v>0</v>
      </c>
      <c r="G45" s="3" t="s">
        <v>69</v>
      </c>
      <c r="H45" s="3"/>
      <c r="I45" s="3"/>
      <c r="J45" s="3"/>
    </row>
    <row r="46" spans="2:10" ht="15">
      <c r="B46" s="3"/>
      <c r="C46" s="2" t="s">
        <v>73</v>
      </c>
      <c r="D46" s="3"/>
      <c r="E46" s="3"/>
      <c r="F46" s="2">
        <f>SUM(F38:F45)</f>
        <v>2.08</v>
      </c>
      <c r="G46" s="2" t="s">
        <v>69</v>
      </c>
      <c r="H46" s="3"/>
      <c r="I46" s="3"/>
      <c r="J46" s="3"/>
    </row>
    <row r="47" spans="5:7" ht="14.25">
      <c r="E47" s="3" t="s">
        <v>95</v>
      </c>
      <c r="F47" s="19">
        <f>F46/D36</f>
        <v>0.04819182533651391</v>
      </c>
      <c r="G47" s="3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9">
      <selection activeCell="O21" sqref="O21"/>
    </sheetView>
  </sheetViews>
  <sheetFormatPr defaultColWidth="9.140625" defaultRowHeight="12.75"/>
  <cols>
    <col min="3" max="3" width="39.7109375" style="0" bestFit="1" customWidth="1"/>
  </cols>
  <sheetData>
    <row r="1" ht="20.25">
      <c r="A1" s="5" t="s">
        <v>0</v>
      </c>
    </row>
    <row r="2" ht="25.5">
      <c r="A2" s="4" t="s">
        <v>91</v>
      </c>
    </row>
    <row r="3" ht="15.75">
      <c r="A3" s="1" t="s">
        <v>1</v>
      </c>
    </row>
    <row r="4" spans="2:11" ht="15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11</v>
      </c>
      <c r="K4" s="2" t="s">
        <v>12</v>
      </c>
    </row>
    <row r="5" spans="2:11" ht="15">
      <c r="B5" s="2">
        <v>1</v>
      </c>
      <c r="C5" s="2" t="s">
        <v>68</v>
      </c>
      <c r="D5" s="2"/>
      <c r="E5" s="2"/>
      <c r="F5" s="2"/>
      <c r="G5" s="2"/>
      <c r="H5" s="2"/>
      <c r="I5" s="2"/>
      <c r="J5" s="2"/>
      <c r="K5" s="2"/>
    </row>
    <row r="6" spans="2:10" ht="14.25">
      <c r="B6" s="3">
        <v>1.1</v>
      </c>
      <c r="C6" s="3" t="s">
        <v>9</v>
      </c>
      <c r="D6" s="9">
        <v>168</v>
      </c>
      <c r="E6" s="3" t="s">
        <v>8</v>
      </c>
      <c r="F6" s="9">
        <f>40*D6</f>
        <v>6720</v>
      </c>
      <c r="G6" s="3" t="s">
        <v>27</v>
      </c>
      <c r="H6" s="13">
        <f>365*F6/10000000</f>
        <v>0.24528</v>
      </c>
      <c r="I6" s="3" t="s">
        <v>69</v>
      </c>
      <c r="J6" s="3">
        <v>2005</v>
      </c>
    </row>
    <row r="7" spans="2:10" ht="14.25">
      <c r="B7" s="3"/>
      <c r="C7" s="3" t="s">
        <v>14</v>
      </c>
      <c r="D7" s="9">
        <v>305</v>
      </c>
      <c r="E7" s="3" t="s">
        <v>28</v>
      </c>
      <c r="F7" s="9">
        <f>30*D7</f>
        <v>9150</v>
      </c>
      <c r="G7" s="3" t="s">
        <v>27</v>
      </c>
      <c r="H7" s="13">
        <f>365*F7/10000000</f>
        <v>0.333975</v>
      </c>
      <c r="I7" s="3" t="s">
        <v>69</v>
      </c>
      <c r="J7" s="3">
        <v>2005</v>
      </c>
    </row>
    <row r="8" spans="2:9" ht="15">
      <c r="B8" s="3"/>
      <c r="C8" s="2" t="s">
        <v>26</v>
      </c>
      <c r="D8" s="9"/>
      <c r="E8" s="3"/>
      <c r="F8" s="10">
        <f>F6+F7</f>
        <v>15870</v>
      </c>
      <c r="G8" s="2" t="s">
        <v>27</v>
      </c>
      <c r="H8" s="7">
        <f>H6+H7</f>
        <v>0.5792550000000001</v>
      </c>
      <c r="I8" s="2" t="s">
        <v>69</v>
      </c>
    </row>
    <row r="9" spans="2:11" ht="14.25">
      <c r="B9" s="3">
        <v>1.2</v>
      </c>
      <c r="C9" s="3" t="s">
        <v>10</v>
      </c>
      <c r="D9" s="9">
        <f>D6*1.333333333</f>
        <v>223.999999944</v>
      </c>
      <c r="E9" s="3" t="s">
        <v>8</v>
      </c>
      <c r="F9" s="9">
        <f>40*D9</f>
        <v>8959.99999776</v>
      </c>
      <c r="G9" s="3" t="s">
        <v>27</v>
      </c>
      <c r="H9" s="13">
        <f>365*F9/10000000</f>
        <v>0.32703999991824</v>
      </c>
      <c r="I9" s="3" t="s">
        <v>69</v>
      </c>
      <c r="J9" s="3">
        <v>2020</v>
      </c>
      <c r="K9" t="s">
        <v>13</v>
      </c>
    </row>
    <row r="10" spans="2:11" ht="14.25">
      <c r="B10" s="3"/>
      <c r="C10" s="3" t="s">
        <v>15</v>
      </c>
      <c r="D10" s="9">
        <f>D7*1.333333333</f>
        <v>406.66666656499996</v>
      </c>
      <c r="E10" s="3" t="s">
        <v>28</v>
      </c>
      <c r="F10" s="9">
        <f>30*D10</f>
        <v>12199.999996949999</v>
      </c>
      <c r="G10" s="3" t="s">
        <v>27</v>
      </c>
      <c r="H10" s="13">
        <f>365*F10/10000000</f>
        <v>0.4452999998886749</v>
      </c>
      <c r="I10" s="3" t="s">
        <v>69</v>
      </c>
      <c r="J10" s="3">
        <v>2020</v>
      </c>
      <c r="K10" t="s">
        <v>16</v>
      </c>
    </row>
    <row r="11" spans="2:10" ht="15">
      <c r="B11" s="3"/>
      <c r="C11" s="2" t="s">
        <v>26</v>
      </c>
      <c r="D11" s="3"/>
      <c r="E11" s="3"/>
      <c r="F11" s="10">
        <f>F9+F10</f>
        <v>21159.99999471</v>
      </c>
      <c r="G11" s="3" t="s">
        <v>27</v>
      </c>
      <c r="H11" s="7">
        <f>H9+H10</f>
        <v>0.7723399998069149</v>
      </c>
      <c r="I11" s="2" t="s">
        <v>69</v>
      </c>
      <c r="J11" s="3"/>
    </row>
    <row r="12" spans="2:10" ht="15">
      <c r="B12" s="2">
        <v>2</v>
      </c>
      <c r="C12" s="2" t="s">
        <v>17</v>
      </c>
      <c r="D12" s="3"/>
      <c r="E12" s="3"/>
      <c r="F12" s="3"/>
      <c r="G12" s="3"/>
      <c r="H12" s="3"/>
      <c r="I12" s="3"/>
      <c r="J12" s="3"/>
    </row>
    <row r="13" spans="2:10" ht="14.25">
      <c r="B13" s="3"/>
      <c r="C13" s="3" t="s">
        <v>19</v>
      </c>
      <c r="D13" s="8">
        <v>169.97</v>
      </c>
      <c r="E13" s="3" t="s">
        <v>18</v>
      </c>
      <c r="F13" s="3"/>
      <c r="G13" s="3"/>
      <c r="H13" s="6">
        <f>0.25*D13</f>
        <v>42.4925</v>
      </c>
      <c r="I13" s="3" t="s">
        <v>69</v>
      </c>
      <c r="J13" s="3"/>
    </row>
    <row r="14" spans="2:10" ht="14.25">
      <c r="B14" s="3"/>
      <c r="C14" s="3" t="s">
        <v>21</v>
      </c>
      <c r="D14" s="8">
        <v>60.7</v>
      </c>
      <c r="E14" s="3" t="s">
        <v>18</v>
      </c>
      <c r="F14" s="3"/>
      <c r="G14" s="3"/>
      <c r="H14" s="6">
        <f>0.1*D14</f>
        <v>6.07</v>
      </c>
      <c r="I14" s="3" t="s">
        <v>69</v>
      </c>
      <c r="J14" s="3"/>
    </row>
    <row r="15" spans="2:10" ht="14.25">
      <c r="B15" s="3"/>
      <c r="C15" s="3" t="s">
        <v>20</v>
      </c>
      <c r="D15" s="8">
        <v>21.44</v>
      </c>
      <c r="E15" s="3" t="s">
        <v>18</v>
      </c>
      <c r="F15" s="3"/>
      <c r="G15" s="3"/>
      <c r="H15" s="6">
        <f>0.1*D15</f>
        <v>2.144</v>
      </c>
      <c r="I15" s="3" t="s">
        <v>69</v>
      </c>
      <c r="J15" s="3"/>
    </row>
    <row r="16" spans="2:10" ht="14.25">
      <c r="B16" s="3"/>
      <c r="C16" s="3" t="s">
        <v>22</v>
      </c>
      <c r="D16" s="8">
        <v>24.28</v>
      </c>
      <c r="E16" s="3" t="s">
        <v>18</v>
      </c>
      <c r="F16" s="3"/>
      <c r="G16" s="3"/>
      <c r="H16" s="6">
        <f>0.5*D16</f>
        <v>12.14</v>
      </c>
      <c r="I16" s="3" t="s">
        <v>69</v>
      </c>
      <c r="J16" s="3"/>
    </row>
    <row r="17" spans="2:10" ht="14.25">
      <c r="B17" s="3"/>
      <c r="C17" s="3" t="s">
        <v>23</v>
      </c>
      <c r="D17" s="8">
        <v>48.56</v>
      </c>
      <c r="E17" s="3" t="s">
        <v>18</v>
      </c>
      <c r="F17" s="3"/>
      <c r="G17" s="3"/>
      <c r="H17" s="6">
        <f>0.1*D17</f>
        <v>4.856000000000001</v>
      </c>
      <c r="I17" s="3" t="s">
        <v>69</v>
      </c>
      <c r="J17" s="3"/>
    </row>
    <row r="18" spans="2:10" ht="14.25">
      <c r="B18" s="3"/>
      <c r="C18" s="3" t="s">
        <v>24</v>
      </c>
      <c r="D18" s="8">
        <v>12.14</v>
      </c>
      <c r="E18" s="3" t="s">
        <v>18</v>
      </c>
      <c r="F18" s="3"/>
      <c r="G18" s="3"/>
      <c r="H18" s="6">
        <f>0.5*D18</f>
        <v>6.07</v>
      </c>
      <c r="I18" s="3" t="s">
        <v>69</v>
      </c>
      <c r="J18" s="3"/>
    </row>
    <row r="19" spans="2:10" ht="14.25">
      <c r="B19" s="3"/>
      <c r="C19" s="3" t="s">
        <v>25</v>
      </c>
      <c r="D19" s="8">
        <v>0</v>
      </c>
      <c r="E19" s="3" t="s">
        <v>18</v>
      </c>
      <c r="F19" s="3"/>
      <c r="G19" s="3"/>
      <c r="H19" s="6">
        <f>1.2*D19</f>
        <v>0</v>
      </c>
      <c r="I19" s="3" t="s">
        <v>69</v>
      </c>
      <c r="J19" s="3"/>
    </row>
    <row r="20" spans="2:10" ht="15">
      <c r="B20" s="3"/>
      <c r="C20" s="2" t="s">
        <v>26</v>
      </c>
      <c r="D20" s="8"/>
      <c r="E20" s="3" t="s">
        <v>18</v>
      </c>
      <c r="F20" s="3"/>
      <c r="G20" s="3"/>
      <c r="H20" s="12">
        <f>SUM(H13:H19)</f>
        <v>73.77250000000001</v>
      </c>
      <c r="I20" s="2" t="s">
        <v>69</v>
      </c>
      <c r="J20" s="3"/>
    </row>
    <row r="21" spans="2:10" ht="15">
      <c r="B21" s="3"/>
      <c r="C21" s="2" t="s">
        <v>72</v>
      </c>
      <c r="D21" s="9">
        <v>30</v>
      </c>
      <c r="E21" s="3" t="s">
        <v>30</v>
      </c>
      <c r="F21" s="9">
        <f>28</f>
        <v>28</v>
      </c>
      <c r="G21" s="3">
        <v>2</v>
      </c>
      <c r="H21" s="12">
        <f>(D21*300*13500+F21*300*22500)/10000000</f>
        <v>31.05</v>
      </c>
      <c r="I21" s="2" t="s">
        <v>69</v>
      </c>
      <c r="J21" s="3"/>
    </row>
    <row r="22" spans="2:10" ht="15">
      <c r="B22" s="3"/>
      <c r="C22" s="2" t="s">
        <v>29</v>
      </c>
      <c r="D22" s="2"/>
      <c r="E22" s="2"/>
      <c r="F22" s="2"/>
      <c r="G22" s="2"/>
      <c r="H22" s="12">
        <f>H20+H11</f>
        <v>74.54483999980692</v>
      </c>
      <c r="I22" s="2" t="s">
        <v>69</v>
      </c>
      <c r="J22" s="3"/>
    </row>
    <row r="23" spans="1:10" ht="15.75">
      <c r="A23" s="1" t="s">
        <v>32</v>
      </c>
      <c r="B23" s="3"/>
      <c r="C23" s="3"/>
      <c r="D23" s="3"/>
      <c r="E23" s="3"/>
      <c r="F23" s="3"/>
      <c r="G23" s="3"/>
      <c r="H23" s="3"/>
      <c r="I23" s="3"/>
      <c r="J23" s="3"/>
    </row>
    <row r="24" spans="2:10" ht="14.25">
      <c r="B24" s="3">
        <v>1.1</v>
      </c>
      <c r="C24" s="3" t="s">
        <v>33</v>
      </c>
      <c r="D24" s="9">
        <v>795</v>
      </c>
      <c r="E24" s="3" t="s">
        <v>34</v>
      </c>
      <c r="F24" s="3" t="s">
        <v>40</v>
      </c>
      <c r="G24" s="14">
        <v>0.2</v>
      </c>
      <c r="H24" s="3" t="s">
        <v>70</v>
      </c>
      <c r="I24" s="3"/>
      <c r="J24" s="3"/>
    </row>
    <row r="25" spans="2:11" ht="14.25">
      <c r="B25" s="3">
        <v>1.2</v>
      </c>
      <c r="C25" s="3" t="s">
        <v>35</v>
      </c>
      <c r="D25" s="6">
        <v>359.68</v>
      </c>
      <c r="E25" s="3" t="s">
        <v>18</v>
      </c>
      <c r="F25" s="3" t="s">
        <v>39</v>
      </c>
      <c r="G25" s="14">
        <v>0.8</v>
      </c>
      <c r="H25" s="3" t="s">
        <v>70</v>
      </c>
      <c r="I25" s="3"/>
      <c r="J25" s="3"/>
      <c r="K25" t="s">
        <v>43</v>
      </c>
    </row>
    <row r="26" spans="2:10" ht="14.25">
      <c r="B26" s="3">
        <v>2.1</v>
      </c>
      <c r="C26" s="3" t="s">
        <v>36</v>
      </c>
      <c r="D26" s="6">
        <f>D24*D25/1000</f>
        <v>285.94559999999996</v>
      </c>
      <c r="E26" s="3" t="s">
        <v>69</v>
      </c>
      <c r="F26" s="3"/>
      <c r="G26" s="3"/>
      <c r="H26" s="3"/>
      <c r="I26" s="3"/>
      <c r="J26" s="3"/>
    </row>
    <row r="27" spans="2:11" ht="14.25">
      <c r="B27" s="3">
        <v>2.2</v>
      </c>
      <c r="C27" s="3" t="s">
        <v>37</v>
      </c>
      <c r="D27" s="11">
        <f>D26*0.4</f>
        <v>114.37823999999999</v>
      </c>
      <c r="E27" s="3" t="s">
        <v>69</v>
      </c>
      <c r="F27" s="3"/>
      <c r="G27" s="3"/>
      <c r="H27" s="3"/>
      <c r="I27" s="3"/>
      <c r="J27" s="3"/>
      <c r="K27" t="s">
        <v>38</v>
      </c>
    </row>
    <row r="28" spans="2:11" ht="14.25">
      <c r="B28" s="3">
        <v>2.3</v>
      </c>
      <c r="C28" s="3" t="s">
        <v>42</v>
      </c>
      <c r="D28" s="11">
        <f>(G24*0.15+G25*0.05)*D26</f>
        <v>20.016192</v>
      </c>
      <c r="E28" s="3" t="s">
        <v>69</v>
      </c>
      <c r="F28" s="3"/>
      <c r="G28" s="3"/>
      <c r="H28" s="3"/>
      <c r="I28" s="3"/>
      <c r="J28" s="3"/>
      <c r="K28" t="s">
        <v>41</v>
      </c>
    </row>
    <row r="29" spans="2:11" ht="14.25">
      <c r="B29" s="3">
        <v>2.4</v>
      </c>
      <c r="C29" s="3" t="s">
        <v>44</v>
      </c>
      <c r="D29" s="6">
        <f>2.5*H29</f>
        <v>385</v>
      </c>
      <c r="E29" s="3" t="s">
        <v>69</v>
      </c>
      <c r="F29" s="3" t="s">
        <v>46</v>
      </c>
      <c r="G29" s="3"/>
      <c r="H29" s="3">
        <v>154</v>
      </c>
      <c r="I29" s="3" t="s">
        <v>69</v>
      </c>
      <c r="J29" s="3"/>
      <c r="K29" t="s">
        <v>45</v>
      </c>
    </row>
    <row r="30" spans="2:10" ht="14.25">
      <c r="B30" s="3">
        <v>2.5</v>
      </c>
      <c r="C30" s="3" t="s">
        <v>47</v>
      </c>
      <c r="D30" s="11">
        <f>D26-D27-D28-D29</f>
        <v>-233.44883200000004</v>
      </c>
      <c r="E30" s="3" t="s">
        <v>69</v>
      </c>
      <c r="F30" s="3"/>
      <c r="G30" s="3"/>
      <c r="H30" s="3"/>
      <c r="I30" s="3"/>
      <c r="J30" s="3"/>
    </row>
    <row r="31" spans="2:10" ht="15">
      <c r="B31" s="3"/>
      <c r="C31" s="2" t="s">
        <v>48</v>
      </c>
      <c r="D31" s="12">
        <f>D28+D29</f>
        <v>405.016192</v>
      </c>
      <c r="E31" s="2" t="s">
        <v>69</v>
      </c>
      <c r="F31" s="3"/>
      <c r="G31" s="3"/>
      <c r="H31" s="3"/>
      <c r="I31" s="3"/>
      <c r="J31" s="3"/>
    </row>
    <row r="32" spans="2:10" ht="15">
      <c r="B32" s="3"/>
      <c r="C32" s="2" t="s">
        <v>52</v>
      </c>
      <c r="D32" s="12">
        <f>H22-D31</f>
        <v>-330.47135200019306</v>
      </c>
      <c r="E32" s="2"/>
      <c r="F32" s="3"/>
      <c r="G32" s="3"/>
      <c r="H32" s="3"/>
      <c r="I32" s="3"/>
      <c r="J32" s="3"/>
    </row>
    <row r="33" spans="1:10" ht="15.75">
      <c r="A33" s="1" t="s">
        <v>49</v>
      </c>
      <c r="B33" s="3"/>
      <c r="C33" s="3"/>
      <c r="D33" s="3"/>
      <c r="E33" s="3"/>
      <c r="F33" s="3"/>
      <c r="G33" s="3"/>
      <c r="H33" s="3"/>
      <c r="I33" s="3"/>
      <c r="J33" s="3"/>
    </row>
    <row r="34" spans="2:10" ht="14.25">
      <c r="B34" s="3">
        <v>1</v>
      </c>
      <c r="C34" s="3" t="s">
        <v>50</v>
      </c>
      <c r="D34" s="11">
        <f>D30/4</f>
        <v>-58.36220800000001</v>
      </c>
      <c r="E34" s="3" t="s">
        <v>69</v>
      </c>
      <c r="F34" s="3" t="s">
        <v>51</v>
      </c>
      <c r="G34" s="3"/>
      <c r="H34" s="11">
        <f>D32</f>
        <v>-330.47135200019306</v>
      </c>
      <c r="I34" s="3" t="s">
        <v>69</v>
      </c>
      <c r="J34" s="3"/>
    </row>
    <row r="35" spans="2:10" ht="14.25">
      <c r="B35" s="3"/>
      <c r="C35" s="3" t="s">
        <v>53</v>
      </c>
      <c r="D35" s="6">
        <f>H29</f>
        <v>154</v>
      </c>
      <c r="E35" s="3" t="s">
        <v>69</v>
      </c>
      <c r="F35" s="3"/>
      <c r="G35" s="3"/>
      <c r="H35" s="3"/>
      <c r="I35" s="3"/>
      <c r="J35" s="3"/>
    </row>
    <row r="36" spans="2:10" ht="15">
      <c r="B36" s="3"/>
      <c r="C36" s="2" t="s">
        <v>54</v>
      </c>
      <c r="D36" s="12">
        <f>D34-D35</f>
        <v>-212.362208</v>
      </c>
      <c r="E36" s="2" t="s">
        <v>69</v>
      </c>
      <c r="F36" s="3"/>
      <c r="G36" s="3"/>
      <c r="H36" s="3"/>
      <c r="I36" s="3"/>
      <c r="J36" s="3"/>
    </row>
    <row r="37" spans="2:10" ht="14.25">
      <c r="B37" s="3">
        <v>2</v>
      </c>
      <c r="C37" s="3" t="s">
        <v>55</v>
      </c>
      <c r="D37" s="3"/>
      <c r="E37" s="3"/>
      <c r="F37" s="3"/>
      <c r="G37" s="3"/>
      <c r="H37" s="3"/>
      <c r="I37" s="3"/>
      <c r="J37" s="3"/>
    </row>
    <row r="38" spans="2:10" ht="14.25">
      <c r="B38" s="3">
        <v>2.1</v>
      </c>
      <c r="C38" s="3" t="s">
        <v>56</v>
      </c>
      <c r="D38" s="9">
        <v>0</v>
      </c>
      <c r="E38" s="3" t="s">
        <v>71</v>
      </c>
      <c r="F38" s="6">
        <f>0.18*D38</f>
        <v>0</v>
      </c>
      <c r="G38" s="3" t="s">
        <v>69</v>
      </c>
      <c r="H38" s="3"/>
      <c r="I38" s="3"/>
      <c r="J38" s="3"/>
    </row>
    <row r="39" spans="2:10" ht="14.25">
      <c r="B39" s="3">
        <v>2.2</v>
      </c>
      <c r="C39" s="3" t="s">
        <v>57</v>
      </c>
      <c r="D39" s="9">
        <v>0</v>
      </c>
      <c r="E39" s="3" t="s">
        <v>71</v>
      </c>
      <c r="F39" s="6">
        <f>0.36*D39</f>
        <v>0</v>
      </c>
      <c r="G39" s="3" t="s">
        <v>69</v>
      </c>
      <c r="H39" s="3"/>
      <c r="I39" s="3"/>
      <c r="J39" s="3"/>
    </row>
    <row r="40" spans="2:10" ht="14.25">
      <c r="B40" s="3">
        <v>2.3</v>
      </c>
      <c r="C40" s="3" t="s">
        <v>58</v>
      </c>
      <c r="D40" s="9">
        <v>0</v>
      </c>
      <c r="E40" s="3" t="s">
        <v>71</v>
      </c>
      <c r="F40" s="6">
        <f>0.1*D40</f>
        <v>0</v>
      </c>
      <c r="G40" s="3" t="s">
        <v>69</v>
      </c>
      <c r="H40" s="3"/>
      <c r="I40" s="3"/>
      <c r="J40" s="3"/>
    </row>
    <row r="41" spans="2:10" ht="14.25">
      <c r="B41" s="3">
        <v>2.4</v>
      </c>
      <c r="C41" s="3" t="s">
        <v>59</v>
      </c>
      <c r="D41" s="9">
        <v>0</v>
      </c>
      <c r="E41" s="3" t="s">
        <v>60</v>
      </c>
      <c r="F41" s="6">
        <f>0.1*D41</f>
        <v>0</v>
      </c>
      <c r="G41" s="3" t="s">
        <v>69</v>
      </c>
      <c r="H41" s="3"/>
      <c r="I41" s="3"/>
      <c r="J41" s="3"/>
    </row>
    <row r="42" spans="2:10" ht="14.25">
      <c r="B42" s="3">
        <v>2.5</v>
      </c>
      <c r="C42" s="3" t="s">
        <v>61</v>
      </c>
      <c r="D42" s="9">
        <v>12000</v>
      </c>
      <c r="E42" s="3" t="s">
        <v>64</v>
      </c>
      <c r="F42" s="6">
        <f>0.00012*D42</f>
        <v>1.44</v>
      </c>
      <c r="G42" s="3" t="s">
        <v>69</v>
      </c>
      <c r="H42" s="3"/>
      <c r="I42" s="3"/>
      <c r="J42" s="3"/>
    </row>
    <row r="43" spans="2:10" ht="14.25">
      <c r="B43" s="3">
        <v>2.6</v>
      </c>
      <c r="C43" s="3" t="s">
        <v>62</v>
      </c>
      <c r="D43" s="9">
        <v>0</v>
      </c>
      <c r="E43" s="3" t="s">
        <v>64</v>
      </c>
      <c r="F43" s="6">
        <f>0.00012*D43</f>
        <v>0</v>
      </c>
      <c r="G43" s="3" t="s">
        <v>69</v>
      </c>
      <c r="H43" s="3"/>
      <c r="I43" s="3"/>
      <c r="J43" s="3"/>
    </row>
    <row r="44" spans="2:10" ht="14.25">
      <c r="B44" s="3">
        <v>2.7</v>
      </c>
      <c r="C44" s="3" t="s">
        <v>63</v>
      </c>
      <c r="D44" s="9">
        <v>0</v>
      </c>
      <c r="E44" s="3" t="s">
        <v>60</v>
      </c>
      <c r="F44" s="6">
        <f>0.125*D44</f>
        <v>0</v>
      </c>
      <c r="G44" s="3" t="s">
        <v>69</v>
      </c>
      <c r="H44" s="3"/>
      <c r="I44" s="3"/>
      <c r="J44" s="3"/>
    </row>
    <row r="45" spans="2:10" ht="14.25">
      <c r="B45" s="3">
        <v>2.8</v>
      </c>
      <c r="C45" s="3" t="s">
        <v>65</v>
      </c>
      <c r="D45" s="3">
        <v>16</v>
      </c>
      <c r="E45" s="3"/>
      <c r="F45" s="6">
        <v>0</v>
      </c>
      <c r="G45" s="3" t="s">
        <v>69</v>
      </c>
      <c r="H45" s="3"/>
      <c r="I45" s="3"/>
      <c r="J45" s="3"/>
    </row>
    <row r="46" spans="2:10" ht="15">
      <c r="B46" s="3"/>
      <c r="C46" s="2" t="s">
        <v>73</v>
      </c>
      <c r="D46" s="3"/>
      <c r="E46" s="3"/>
      <c r="F46" s="2">
        <f>SUM(F38:F45)</f>
        <v>1.44</v>
      </c>
      <c r="G46" s="2" t="s">
        <v>69</v>
      </c>
      <c r="H46" s="3"/>
      <c r="I46" s="3"/>
      <c r="J46" s="3"/>
    </row>
    <row r="47" spans="5:7" ht="14.25">
      <c r="E47" s="3" t="s">
        <v>95</v>
      </c>
      <c r="F47" s="19">
        <f>F46/D36</f>
        <v>-0.006780867526108976</v>
      </c>
      <c r="G47" s="3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O21" sqref="O21"/>
    </sheetView>
  </sheetViews>
  <sheetFormatPr defaultColWidth="9.140625" defaultRowHeight="12.75"/>
  <cols>
    <col min="3" max="3" width="39.7109375" style="0" bestFit="1" customWidth="1"/>
  </cols>
  <sheetData>
    <row r="1" ht="20.25">
      <c r="A1" s="5" t="s">
        <v>0</v>
      </c>
    </row>
    <row r="2" ht="25.5">
      <c r="A2" s="4" t="s">
        <v>88</v>
      </c>
    </row>
    <row r="3" ht="15.75">
      <c r="A3" s="1" t="s">
        <v>1</v>
      </c>
    </row>
    <row r="4" spans="2:11" ht="15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11</v>
      </c>
      <c r="K4" s="2" t="s">
        <v>12</v>
      </c>
    </row>
    <row r="5" spans="2:11" ht="15">
      <c r="B5" s="2">
        <v>1</v>
      </c>
      <c r="C5" s="2" t="s">
        <v>68</v>
      </c>
      <c r="D5" s="2"/>
      <c r="E5" s="2"/>
      <c r="F5" s="2"/>
      <c r="G5" s="2"/>
      <c r="H5" s="2"/>
      <c r="I5" s="2"/>
      <c r="J5" s="2"/>
      <c r="K5" s="2"/>
    </row>
    <row r="6" spans="2:10" ht="14.25">
      <c r="B6" s="3">
        <v>1.1</v>
      </c>
      <c r="C6" s="3" t="s">
        <v>9</v>
      </c>
      <c r="D6" s="9">
        <v>1110</v>
      </c>
      <c r="E6" s="3" t="s">
        <v>8</v>
      </c>
      <c r="F6" s="9">
        <f>40*D6</f>
        <v>44400</v>
      </c>
      <c r="G6" s="3" t="s">
        <v>27</v>
      </c>
      <c r="H6" s="13">
        <f>365*F6/10000000</f>
        <v>1.6206</v>
      </c>
      <c r="I6" s="3" t="s">
        <v>69</v>
      </c>
      <c r="J6" s="3">
        <v>2005</v>
      </c>
    </row>
    <row r="7" spans="2:10" ht="14.25">
      <c r="B7" s="3"/>
      <c r="C7" s="3" t="s">
        <v>14</v>
      </c>
      <c r="D7" s="9">
        <v>550</v>
      </c>
      <c r="E7" s="3" t="s">
        <v>28</v>
      </c>
      <c r="F7" s="9">
        <f>30*D7</f>
        <v>16500</v>
      </c>
      <c r="G7" s="3" t="s">
        <v>27</v>
      </c>
      <c r="H7" s="13">
        <f>365*F7/10000000</f>
        <v>0.60225</v>
      </c>
      <c r="I7" s="3" t="s">
        <v>69</v>
      </c>
      <c r="J7" s="3">
        <v>2005</v>
      </c>
    </row>
    <row r="8" spans="2:9" ht="15">
      <c r="B8" s="3"/>
      <c r="C8" s="2" t="s">
        <v>26</v>
      </c>
      <c r="D8" s="9"/>
      <c r="E8" s="3"/>
      <c r="F8" s="10">
        <f>F6+F7</f>
        <v>60900</v>
      </c>
      <c r="G8" s="2" t="s">
        <v>27</v>
      </c>
      <c r="H8" s="7">
        <f>H6+H7</f>
        <v>2.22285</v>
      </c>
      <c r="I8" s="2" t="s">
        <v>69</v>
      </c>
    </row>
    <row r="9" spans="2:11" ht="14.25">
      <c r="B9" s="3">
        <v>1.2</v>
      </c>
      <c r="C9" s="3" t="s">
        <v>10</v>
      </c>
      <c r="D9" s="9">
        <f>D6*1.333333333</f>
        <v>1479.9999996299998</v>
      </c>
      <c r="E9" s="3" t="s">
        <v>8</v>
      </c>
      <c r="F9" s="9">
        <f>40*D9</f>
        <v>59199.99998519999</v>
      </c>
      <c r="G9" s="3" t="s">
        <v>27</v>
      </c>
      <c r="H9" s="13">
        <f>365*F9/10000000</f>
        <v>2.1607999994597997</v>
      </c>
      <c r="I9" s="3" t="s">
        <v>69</v>
      </c>
      <c r="J9" s="3">
        <v>2020</v>
      </c>
      <c r="K9" t="s">
        <v>13</v>
      </c>
    </row>
    <row r="10" spans="2:11" ht="14.25">
      <c r="B10" s="3"/>
      <c r="C10" s="3" t="s">
        <v>15</v>
      </c>
      <c r="D10" s="9">
        <f>D7*1.333333333</f>
        <v>733.3333331499999</v>
      </c>
      <c r="E10" s="3" t="s">
        <v>28</v>
      </c>
      <c r="F10" s="9">
        <f>30*D10</f>
        <v>21999.999994499998</v>
      </c>
      <c r="G10" s="3" t="s">
        <v>27</v>
      </c>
      <c r="H10" s="13">
        <f>365*F10/10000000</f>
        <v>0.80299999979925</v>
      </c>
      <c r="I10" s="3" t="s">
        <v>69</v>
      </c>
      <c r="J10" s="3">
        <v>2020</v>
      </c>
      <c r="K10" t="s">
        <v>16</v>
      </c>
    </row>
    <row r="11" spans="2:10" ht="15">
      <c r="B11" s="3"/>
      <c r="C11" s="2" t="s">
        <v>26</v>
      </c>
      <c r="D11" s="3"/>
      <c r="E11" s="3"/>
      <c r="F11" s="10">
        <f>F9+F10</f>
        <v>81199.99997969999</v>
      </c>
      <c r="G11" s="3" t="s">
        <v>27</v>
      </c>
      <c r="H11" s="7">
        <f>H9+H10</f>
        <v>2.9637999992590496</v>
      </c>
      <c r="I11" s="2" t="s">
        <v>69</v>
      </c>
      <c r="J11" s="3"/>
    </row>
    <row r="12" spans="2:10" ht="15">
      <c r="B12" s="2">
        <v>2</v>
      </c>
      <c r="C12" s="2" t="s">
        <v>17</v>
      </c>
      <c r="D12" s="3"/>
      <c r="E12" s="3"/>
      <c r="F12" s="3"/>
      <c r="G12" s="3"/>
      <c r="H12" s="3"/>
      <c r="I12" s="3"/>
      <c r="J12" s="3"/>
    </row>
    <row r="13" spans="2:10" ht="14.25">
      <c r="B13" s="3"/>
      <c r="C13" s="3" t="s">
        <v>19</v>
      </c>
      <c r="D13" s="8">
        <v>97.12</v>
      </c>
      <c r="E13" s="3" t="s">
        <v>18</v>
      </c>
      <c r="F13" s="3"/>
      <c r="G13" s="3"/>
      <c r="H13" s="6">
        <f>0.25*D13</f>
        <v>24.28</v>
      </c>
      <c r="I13" s="3" t="s">
        <v>69</v>
      </c>
      <c r="J13" s="3"/>
    </row>
    <row r="14" spans="2:10" ht="14.25">
      <c r="B14" s="3"/>
      <c r="C14" s="3" t="s">
        <v>21</v>
      </c>
      <c r="D14" s="8">
        <v>48.56</v>
      </c>
      <c r="E14" s="3" t="s">
        <v>18</v>
      </c>
      <c r="F14" s="3"/>
      <c r="G14" s="3"/>
      <c r="H14" s="6">
        <f>0.1*D14</f>
        <v>4.856000000000001</v>
      </c>
      <c r="I14" s="3" t="s">
        <v>69</v>
      </c>
      <c r="J14" s="3"/>
    </row>
    <row r="15" spans="2:10" ht="14.25">
      <c r="B15" s="3"/>
      <c r="C15" s="3" t="s">
        <v>20</v>
      </c>
      <c r="D15" s="8">
        <v>12.14</v>
      </c>
      <c r="E15" s="3" t="s">
        <v>18</v>
      </c>
      <c r="F15" s="3"/>
      <c r="G15" s="3"/>
      <c r="H15" s="6">
        <f>0.1*D15</f>
        <v>1.2140000000000002</v>
      </c>
      <c r="I15" s="3" t="s">
        <v>69</v>
      </c>
      <c r="J15" s="3"/>
    </row>
    <row r="16" spans="2:10" ht="14.25">
      <c r="B16" s="3"/>
      <c r="C16" s="3" t="s">
        <v>22</v>
      </c>
      <c r="D16" s="8">
        <v>12.1</v>
      </c>
      <c r="E16" s="3" t="s">
        <v>18</v>
      </c>
      <c r="F16" s="3"/>
      <c r="G16" s="3"/>
      <c r="H16" s="6">
        <f>0.5*D16</f>
        <v>6.05</v>
      </c>
      <c r="I16" s="3" t="s">
        <v>69</v>
      </c>
      <c r="J16" s="3"/>
    </row>
    <row r="17" spans="2:10" ht="14.25">
      <c r="B17" s="3"/>
      <c r="C17" s="3" t="s">
        <v>23</v>
      </c>
      <c r="D17" s="8">
        <v>72.84</v>
      </c>
      <c r="E17" s="3" t="s">
        <v>18</v>
      </c>
      <c r="F17" s="3"/>
      <c r="G17" s="3"/>
      <c r="H17" s="6">
        <f>0.1*D17</f>
        <v>7.284000000000001</v>
      </c>
      <c r="I17" s="3" t="s">
        <v>69</v>
      </c>
      <c r="J17" s="3"/>
    </row>
    <row r="18" spans="2:10" ht="14.25">
      <c r="B18" s="3"/>
      <c r="C18" s="3" t="s">
        <v>24</v>
      </c>
      <c r="D18" s="8">
        <v>0</v>
      </c>
      <c r="E18" s="3" t="s">
        <v>18</v>
      </c>
      <c r="F18" s="3"/>
      <c r="G18" s="3"/>
      <c r="H18" s="6">
        <f>0.5*D18</f>
        <v>0</v>
      </c>
      <c r="I18" s="3" t="s">
        <v>69</v>
      </c>
      <c r="J18" s="3"/>
    </row>
    <row r="19" spans="2:10" ht="14.25">
      <c r="B19" s="3"/>
      <c r="C19" s="3" t="s">
        <v>25</v>
      </c>
      <c r="D19" s="8">
        <v>2.3</v>
      </c>
      <c r="E19" s="3" t="s">
        <v>18</v>
      </c>
      <c r="F19" s="3"/>
      <c r="G19" s="3"/>
      <c r="H19" s="6">
        <f>1.2*D19</f>
        <v>2.76</v>
      </c>
      <c r="I19" s="3" t="s">
        <v>69</v>
      </c>
      <c r="J19" s="3"/>
    </row>
    <row r="20" spans="2:10" ht="15">
      <c r="B20" s="3"/>
      <c r="C20" s="2" t="s">
        <v>26</v>
      </c>
      <c r="D20" s="8"/>
      <c r="E20" s="3" t="s">
        <v>18</v>
      </c>
      <c r="F20" s="3"/>
      <c r="G20" s="3"/>
      <c r="H20" s="12">
        <f>SUM(H13:H19)</f>
        <v>46.443999999999996</v>
      </c>
      <c r="I20" s="2" t="s">
        <v>69</v>
      </c>
      <c r="J20" s="3"/>
    </row>
    <row r="21" spans="2:10" ht="15">
      <c r="B21" s="3"/>
      <c r="C21" s="2" t="s">
        <v>72</v>
      </c>
      <c r="D21" s="9">
        <v>45</v>
      </c>
      <c r="E21" s="3" t="s">
        <v>30</v>
      </c>
      <c r="F21" s="9">
        <v>5</v>
      </c>
      <c r="G21" s="3" t="s">
        <v>31</v>
      </c>
      <c r="H21" s="12">
        <f>(D21*300*13500+F21*300*22500)/10000000</f>
        <v>21.6</v>
      </c>
      <c r="I21" s="2" t="s">
        <v>69</v>
      </c>
      <c r="J21" s="3"/>
    </row>
    <row r="22" spans="2:10" ht="15">
      <c r="B22" s="3"/>
      <c r="C22" s="2" t="s">
        <v>29</v>
      </c>
      <c r="D22" s="2"/>
      <c r="E22" s="2"/>
      <c r="F22" s="2"/>
      <c r="G22" s="2"/>
      <c r="H22" s="12">
        <f>H20+H11</f>
        <v>49.40779999925905</v>
      </c>
      <c r="I22" s="2" t="s">
        <v>69</v>
      </c>
      <c r="J22" s="3"/>
    </row>
    <row r="23" spans="1:10" ht="15.75">
      <c r="A23" s="1" t="s">
        <v>32</v>
      </c>
      <c r="B23" s="3"/>
      <c r="C23" s="3"/>
      <c r="D23" s="3"/>
      <c r="E23" s="3"/>
      <c r="F23" s="3"/>
      <c r="G23" s="3"/>
      <c r="H23" s="3"/>
      <c r="I23" s="3"/>
      <c r="J23" s="3"/>
    </row>
    <row r="24" spans="2:10" ht="14.25">
      <c r="B24" s="3">
        <v>1.1</v>
      </c>
      <c r="C24" s="3" t="s">
        <v>33</v>
      </c>
      <c r="D24" s="9">
        <v>795</v>
      </c>
      <c r="E24" s="3" t="s">
        <v>34</v>
      </c>
      <c r="F24" s="3" t="s">
        <v>40</v>
      </c>
      <c r="G24" s="14">
        <v>0.4</v>
      </c>
      <c r="H24" s="3" t="s">
        <v>70</v>
      </c>
      <c r="I24" s="3"/>
      <c r="J24" s="3"/>
    </row>
    <row r="25" spans="2:11" ht="14.25">
      <c r="B25" s="3">
        <v>1.2</v>
      </c>
      <c r="C25" s="3" t="s">
        <v>35</v>
      </c>
      <c r="D25" s="6">
        <v>346.01</v>
      </c>
      <c r="E25" s="3" t="s">
        <v>18</v>
      </c>
      <c r="F25" s="3" t="s">
        <v>39</v>
      </c>
      <c r="G25" s="14">
        <v>0.6</v>
      </c>
      <c r="H25" s="3" t="s">
        <v>70</v>
      </c>
      <c r="I25" s="3"/>
      <c r="J25" s="3"/>
      <c r="K25" t="s">
        <v>43</v>
      </c>
    </row>
    <row r="26" spans="2:10" ht="14.25">
      <c r="B26" s="3">
        <v>2.1</v>
      </c>
      <c r="C26" s="3" t="s">
        <v>36</v>
      </c>
      <c r="D26" s="6">
        <f>D24*D25/1000</f>
        <v>275.07795</v>
      </c>
      <c r="E26" s="3" t="s">
        <v>69</v>
      </c>
      <c r="F26" s="3"/>
      <c r="G26" s="3"/>
      <c r="H26" s="3"/>
      <c r="I26" s="3"/>
      <c r="J26" s="3"/>
    </row>
    <row r="27" spans="2:11" ht="14.25">
      <c r="B27" s="3">
        <v>2.2</v>
      </c>
      <c r="C27" s="3" t="s">
        <v>37</v>
      </c>
      <c r="D27" s="11">
        <f>D26*0.4</f>
        <v>110.03118</v>
      </c>
      <c r="E27" s="3" t="s">
        <v>69</v>
      </c>
      <c r="F27" s="3"/>
      <c r="G27" s="3"/>
      <c r="H27" s="3"/>
      <c r="I27" s="3"/>
      <c r="J27" s="3"/>
      <c r="K27" t="s">
        <v>38</v>
      </c>
    </row>
    <row r="28" spans="2:11" ht="14.25">
      <c r="B28" s="3">
        <v>2.3</v>
      </c>
      <c r="C28" s="3" t="s">
        <v>42</v>
      </c>
      <c r="D28" s="11">
        <f>(G24*0.15+G25*0.05)*D26</f>
        <v>24.757015499999998</v>
      </c>
      <c r="E28" s="3" t="s">
        <v>69</v>
      </c>
      <c r="F28" s="3"/>
      <c r="G28" s="3"/>
      <c r="H28" s="3"/>
      <c r="I28" s="3"/>
      <c r="J28" s="3"/>
      <c r="K28" t="s">
        <v>41</v>
      </c>
    </row>
    <row r="29" spans="2:11" ht="14.25">
      <c r="B29" s="3">
        <v>2.4</v>
      </c>
      <c r="C29" s="3" t="s">
        <v>44</v>
      </c>
      <c r="D29" s="6">
        <f>2.5*H29</f>
        <v>30</v>
      </c>
      <c r="E29" s="3" t="s">
        <v>69</v>
      </c>
      <c r="F29" s="3" t="s">
        <v>46</v>
      </c>
      <c r="G29" s="3"/>
      <c r="H29" s="3">
        <v>12</v>
      </c>
      <c r="I29" s="3" t="s">
        <v>69</v>
      </c>
      <c r="J29" s="3"/>
      <c r="K29" t="s">
        <v>45</v>
      </c>
    </row>
    <row r="30" spans="2:10" ht="14.25">
      <c r="B30" s="3">
        <v>2.5</v>
      </c>
      <c r="C30" s="3" t="s">
        <v>47</v>
      </c>
      <c r="D30" s="11">
        <f>D26-D27-D28-D29</f>
        <v>110.28975449999999</v>
      </c>
      <c r="E30" s="3" t="s">
        <v>69</v>
      </c>
      <c r="F30" s="3"/>
      <c r="G30" s="3"/>
      <c r="H30" s="3"/>
      <c r="I30" s="3"/>
      <c r="J30" s="3"/>
    </row>
    <row r="31" spans="2:10" ht="15">
      <c r="B31" s="3"/>
      <c r="C31" s="2" t="s">
        <v>48</v>
      </c>
      <c r="D31" s="12">
        <f>D28+D29</f>
        <v>54.757015499999994</v>
      </c>
      <c r="E31" s="2" t="s">
        <v>69</v>
      </c>
      <c r="F31" s="3"/>
      <c r="G31" s="3"/>
      <c r="H31" s="3"/>
      <c r="I31" s="3"/>
      <c r="J31" s="3"/>
    </row>
    <row r="32" spans="2:10" ht="15">
      <c r="B32" s="3"/>
      <c r="C32" s="2" t="s">
        <v>52</v>
      </c>
      <c r="D32" s="12">
        <f>H22-D31</f>
        <v>-5.3492155007409465</v>
      </c>
      <c r="E32" s="2"/>
      <c r="F32" s="3"/>
      <c r="G32" s="3"/>
      <c r="H32" s="3"/>
      <c r="I32" s="3"/>
      <c r="J32" s="3"/>
    </row>
    <row r="33" spans="1:10" ht="15.75">
      <c r="A33" s="1" t="s">
        <v>49</v>
      </c>
      <c r="B33" s="3"/>
      <c r="C33" s="3"/>
      <c r="D33" s="3"/>
      <c r="E33" s="3"/>
      <c r="F33" s="3"/>
      <c r="G33" s="3"/>
      <c r="H33" s="3"/>
      <c r="I33" s="3"/>
      <c r="J33" s="3"/>
    </row>
    <row r="34" spans="2:10" ht="14.25">
      <c r="B34" s="3">
        <v>1</v>
      </c>
      <c r="C34" s="3" t="s">
        <v>50</v>
      </c>
      <c r="D34" s="11">
        <f>D30/4</f>
        <v>27.572438624999997</v>
      </c>
      <c r="E34" s="3" t="s">
        <v>69</v>
      </c>
      <c r="F34" s="3" t="s">
        <v>51</v>
      </c>
      <c r="G34" s="3"/>
      <c r="H34" s="11">
        <f>D32</f>
        <v>-5.3492155007409465</v>
      </c>
      <c r="I34" s="3" t="s">
        <v>69</v>
      </c>
      <c r="J34" s="3"/>
    </row>
    <row r="35" spans="2:10" ht="14.25">
      <c r="B35" s="3"/>
      <c r="C35" s="3" t="s">
        <v>53</v>
      </c>
      <c r="D35" s="6">
        <f>H29</f>
        <v>12</v>
      </c>
      <c r="E35" s="3" t="s">
        <v>69</v>
      </c>
      <c r="F35" s="3"/>
      <c r="G35" s="3"/>
      <c r="H35" s="3"/>
      <c r="I35" s="3"/>
      <c r="J35" s="3"/>
    </row>
    <row r="36" spans="2:10" ht="15">
      <c r="B36" s="3"/>
      <c r="C36" s="2" t="s">
        <v>54</v>
      </c>
      <c r="D36" s="12">
        <f>D34-D35</f>
        <v>15.572438624999997</v>
      </c>
      <c r="E36" s="2" t="s">
        <v>69</v>
      </c>
      <c r="F36" s="3"/>
      <c r="G36" s="3"/>
      <c r="H36" s="3"/>
      <c r="I36" s="3"/>
      <c r="J36" s="3"/>
    </row>
    <row r="37" spans="2:10" ht="14.25">
      <c r="B37" s="3">
        <v>2</v>
      </c>
      <c r="C37" s="3" t="s">
        <v>55</v>
      </c>
      <c r="D37" s="3"/>
      <c r="E37" s="3"/>
      <c r="F37" s="3"/>
      <c r="G37" s="3"/>
      <c r="H37" s="3"/>
      <c r="I37" s="3"/>
      <c r="J37" s="3"/>
    </row>
    <row r="38" spans="2:10" ht="14.25">
      <c r="B38" s="3">
        <v>2.1</v>
      </c>
      <c r="C38" s="3" t="s">
        <v>56</v>
      </c>
      <c r="D38" s="9">
        <v>6</v>
      </c>
      <c r="E38" s="3" t="s">
        <v>71</v>
      </c>
      <c r="F38" s="6">
        <f>0.18*D38</f>
        <v>1.08</v>
      </c>
      <c r="G38" s="3" t="s">
        <v>69</v>
      </c>
      <c r="H38" s="3"/>
      <c r="I38" s="3"/>
      <c r="J38" s="3"/>
    </row>
    <row r="39" spans="2:10" ht="14.25">
      <c r="B39" s="3">
        <v>2.2</v>
      </c>
      <c r="C39" s="3" t="s">
        <v>57</v>
      </c>
      <c r="D39" s="9">
        <v>0</v>
      </c>
      <c r="E39" s="3" t="s">
        <v>71</v>
      </c>
      <c r="F39" s="6">
        <f>0.36*D39</f>
        <v>0</v>
      </c>
      <c r="G39" s="3" t="s">
        <v>69</v>
      </c>
      <c r="H39" s="3"/>
      <c r="I39" s="3"/>
      <c r="J39" s="3"/>
    </row>
    <row r="40" spans="2:10" ht="14.25">
      <c r="B40" s="3">
        <v>2.3</v>
      </c>
      <c r="C40" s="3" t="s">
        <v>58</v>
      </c>
      <c r="D40" s="9">
        <v>10</v>
      </c>
      <c r="E40" s="3" t="s">
        <v>71</v>
      </c>
      <c r="F40" s="6">
        <f>0.1*D40</f>
        <v>1</v>
      </c>
      <c r="G40" s="3" t="s">
        <v>69</v>
      </c>
      <c r="H40" s="3"/>
      <c r="I40" s="3"/>
      <c r="J40" s="3"/>
    </row>
    <row r="41" spans="2:10" ht="14.25">
      <c r="B41" s="3">
        <v>2.4</v>
      </c>
      <c r="C41" s="3" t="s">
        <v>59</v>
      </c>
      <c r="D41" s="9">
        <v>0</v>
      </c>
      <c r="E41" s="3" t="s">
        <v>60</v>
      </c>
      <c r="F41" s="6">
        <f>0.1*D41</f>
        <v>0</v>
      </c>
      <c r="G41" s="3" t="s">
        <v>69</v>
      </c>
      <c r="H41" s="3"/>
      <c r="I41" s="3"/>
      <c r="J41" s="3"/>
    </row>
    <row r="42" spans="2:10" ht="14.25">
      <c r="B42" s="3">
        <v>2.5</v>
      </c>
      <c r="C42" s="3" t="s">
        <v>61</v>
      </c>
      <c r="D42" s="9">
        <v>0</v>
      </c>
      <c r="E42" s="3" t="s">
        <v>64</v>
      </c>
      <c r="F42" s="6">
        <f>0.00012*D42</f>
        <v>0</v>
      </c>
      <c r="G42" s="3" t="s">
        <v>69</v>
      </c>
      <c r="H42" s="3"/>
      <c r="I42" s="3"/>
      <c r="J42" s="3"/>
    </row>
    <row r="43" spans="2:10" ht="14.25">
      <c r="B43" s="3">
        <v>2.6</v>
      </c>
      <c r="C43" s="3" t="s">
        <v>62</v>
      </c>
      <c r="D43" s="9">
        <v>0</v>
      </c>
      <c r="E43" s="3" t="s">
        <v>64</v>
      </c>
      <c r="F43" s="6">
        <f>0.00012*D43</f>
        <v>0</v>
      </c>
      <c r="G43" s="3" t="s">
        <v>69</v>
      </c>
      <c r="H43" s="3"/>
      <c r="I43" s="3"/>
      <c r="J43" s="3"/>
    </row>
    <row r="44" spans="2:10" ht="14.25">
      <c r="B44" s="3">
        <v>2.7</v>
      </c>
      <c r="C44" s="3" t="s">
        <v>63</v>
      </c>
      <c r="D44" s="9">
        <v>0</v>
      </c>
      <c r="E44" s="3" t="s">
        <v>60</v>
      </c>
      <c r="F44" s="6">
        <f>0.125*D44</f>
        <v>0</v>
      </c>
      <c r="G44" s="3" t="s">
        <v>69</v>
      </c>
      <c r="H44" s="3"/>
      <c r="I44" s="3"/>
      <c r="J44" s="3"/>
    </row>
    <row r="45" spans="2:10" ht="14.25">
      <c r="B45" s="3">
        <v>2.8</v>
      </c>
      <c r="C45" s="3" t="s">
        <v>65</v>
      </c>
      <c r="D45" s="3">
        <v>10</v>
      </c>
      <c r="E45" s="3"/>
      <c r="F45" s="6">
        <v>0</v>
      </c>
      <c r="G45" s="3" t="s">
        <v>69</v>
      </c>
      <c r="H45" s="3"/>
      <c r="I45" s="3"/>
      <c r="J45" s="3"/>
    </row>
    <row r="46" spans="2:10" ht="15">
      <c r="B46" s="3"/>
      <c r="C46" s="2" t="s">
        <v>73</v>
      </c>
      <c r="D46" s="3"/>
      <c r="E46" s="3"/>
      <c r="F46" s="2">
        <f>SUM(F38:F45)</f>
        <v>2.08</v>
      </c>
      <c r="G46" s="2" t="s">
        <v>69</v>
      </c>
      <c r="H46" s="3"/>
      <c r="I46" s="3"/>
      <c r="J46" s="3"/>
    </row>
    <row r="47" spans="5:7" ht="14.25">
      <c r="E47" s="3" t="s">
        <v>95</v>
      </c>
      <c r="F47" s="19">
        <f>F46/D36</f>
        <v>0.13356931756730558</v>
      </c>
      <c r="G47" s="3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31">
      <selection activeCell="O21" sqref="O21"/>
    </sheetView>
  </sheetViews>
  <sheetFormatPr defaultColWidth="9.140625" defaultRowHeight="12.75"/>
  <cols>
    <col min="1" max="1" width="3.7109375" style="0" customWidth="1"/>
    <col min="2" max="2" width="5.8515625" style="0" bestFit="1" customWidth="1"/>
    <col min="3" max="3" width="28.7109375" style="0" customWidth="1"/>
    <col min="4" max="4" width="8.7109375" style="0" bestFit="1" customWidth="1"/>
    <col min="5" max="5" width="7.57421875" style="0" customWidth="1"/>
    <col min="6" max="6" width="10.421875" style="0" customWidth="1"/>
    <col min="7" max="7" width="8.28125" style="0" bestFit="1" customWidth="1"/>
    <col min="8" max="8" width="9.00390625" style="0" customWidth="1"/>
    <col min="9" max="9" width="5.8515625" style="0" customWidth="1"/>
    <col min="10" max="10" width="5.7109375" style="0" bestFit="1" customWidth="1"/>
    <col min="11" max="11" width="9.140625" style="0" hidden="1" customWidth="1"/>
  </cols>
  <sheetData>
    <row r="1" ht="20.25">
      <c r="A1" s="5" t="s">
        <v>0</v>
      </c>
    </row>
    <row r="2" ht="25.5">
      <c r="A2" s="4" t="s">
        <v>66</v>
      </c>
    </row>
    <row r="3" ht="15.75">
      <c r="A3" s="1" t="s">
        <v>1</v>
      </c>
    </row>
    <row r="4" spans="2:11" ht="15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11</v>
      </c>
      <c r="K4" s="2" t="s">
        <v>12</v>
      </c>
    </row>
    <row r="5" spans="2:11" ht="15">
      <c r="B5" s="2">
        <v>1</v>
      </c>
      <c r="C5" s="2" t="s">
        <v>68</v>
      </c>
      <c r="D5" s="2"/>
      <c r="E5" s="2"/>
      <c r="F5" s="2"/>
      <c r="G5" s="2"/>
      <c r="H5" s="2"/>
      <c r="I5" s="2"/>
      <c r="J5" s="2"/>
      <c r="K5" s="2"/>
    </row>
    <row r="6" spans="2:10" ht="14.25">
      <c r="B6" s="3">
        <v>1.1</v>
      </c>
      <c r="C6" s="3" t="s">
        <v>9</v>
      </c>
      <c r="D6" s="9">
        <v>1152</v>
      </c>
      <c r="E6" s="3" t="s">
        <v>8</v>
      </c>
      <c r="F6" s="9">
        <f>40*D6</f>
        <v>46080</v>
      </c>
      <c r="G6" s="3" t="s">
        <v>27</v>
      </c>
      <c r="H6" s="13">
        <f>365*F6/10000000</f>
        <v>1.68192</v>
      </c>
      <c r="I6" s="3" t="s">
        <v>69</v>
      </c>
      <c r="J6" s="3">
        <v>2005</v>
      </c>
    </row>
    <row r="7" spans="2:10" ht="14.25">
      <c r="B7" s="3"/>
      <c r="C7" s="3" t="s">
        <v>14</v>
      </c>
      <c r="D7" s="9">
        <v>510</v>
      </c>
      <c r="E7" s="3" t="s">
        <v>28</v>
      </c>
      <c r="F7" s="9">
        <f>30*D7</f>
        <v>15300</v>
      </c>
      <c r="G7" s="3" t="s">
        <v>27</v>
      </c>
      <c r="H7" s="13">
        <f>365*F7/10000000</f>
        <v>0.55845</v>
      </c>
      <c r="I7" s="3" t="s">
        <v>69</v>
      </c>
      <c r="J7" s="3">
        <v>2005</v>
      </c>
    </row>
    <row r="8" spans="2:9" ht="15">
      <c r="B8" s="3"/>
      <c r="C8" s="2" t="s">
        <v>26</v>
      </c>
      <c r="D8" s="9"/>
      <c r="E8" s="3"/>
      <c r="F8" s="10">
        <f>F6+F7</f>
        <v>61380</v>
      </c>
      <c r="G8" s="2" t="s">
        <v>27</v>
      </c>
      <c r="H8" s="7">
        <f>H6+H7</f>
        <v>2.24037</v>
      </c>
      <c r="I8" s="2" t="s">
        <v>69</v>
      </c>
    </row>
    <row r="9" spans="2:11" ht="14.25">
      <c r="B9" s="3">
        <v>1.2</v>
      </c>
      <c r="C9" s="3" t="s">
        <v>10</v>
      </c>
      <c r="D9" s="9">
        <f>D6*1.333333333</f>
        <v>1535.999999616</v>
      </c>
      <c r="E9" s="3" t="s">
        <v>8</v>
      </c>
      <c r="F9" s="9">
        <f>40*D9</f>
        <v>61439.99998464</v>
      </c>
      <c r="G9" s="3" t="s">
        <v>27</v>
      </c>
      <c r="H9" s="13">
        <f>365*F9/10000000</f>
        <v>2.24255999943936</v>
      </c>
      <c r="I9" s="3" t="s">
        <v>69</v>
      </c>
      <c r="J9" s="3">
        <v>2020</v>
      </c>
      <c r="K9" t="s">
        <v>13</v>
      </c>
    </row>
    <row r="10" spans="2:11" ht="14.25">
      <c r="B10" s="3"/>
      <c r="C10" s="3" t="s">
        <v>15</v>
      </c>
      <c r="D10" s="9">
        <f>D7*1.333333333</f>
        <v>679.99999983</v>
      </c>
      <c r="E10" s="3" t="s">
        <v>28</v>
      </c>
      <c r="F10" s="9">
        <f>30*D10</f>
        <v>20399.999994899998</v>
      </c>
      <c r="G10" s="3" t="s">
        <v>27</v>
      </c>
      <c r="H10" s="13">
        <f>365*F10/10000000</f>
        <v>0.7445999998138499</v>
      </c>
      <c r="I10" s="3" t="s">
        <v>69</v>
      </c>
      <c r="J10" s="3">
        <v>2020</v>
      </c>
      <c r="K10" t="s">
        <v>16</v>
      </c>
    </row>
    <row r="11" spans="2:10" ht="15">
      <c r="B11" s="3"/>
      <c r="C11" s="2" t="s">
        <v>26</v>
      </c>
      <c r="D11" s="3"/>
      <c r="E11" s="3"/>
      <c r="F11" s="10">
        <f>F9+F10</f>
        <v>81839.99997954</v>
      </c>
      <c r="G11" s="3" t="s">
        <v>27</v>
      </c>
      <c r="H11" s="7">
        <f>H9+H10</f>
        <v>2.98715999925321</v>
      </c>
      <c r="I11" s="2" t="s">
        <v>69</v>
      </c>
      <c r="J11" s="3"/>
    </row>
    <row r="12" spans="2:10" ht="15">
      <c r="B12" s="2">
        <v>2</v>
      </c>
      <c r="C12" s="2" t="s">
        <v>17</v>
      </c>
      <c r="D12" s="3"/>
      <c r="E12" s="3"/>
      <c r="F12" s="3"/>
      <c r="G12" s="3"/>
      <c r="H12" s="3"/>
      <c r="I12" s="3"/>
      <c r="J12" s="3"/>
    </row>
    <row r="13" spans="2:10" ht="14.25">
      <c r="B13" s="3"/>
      <c r="C13" s="3" t="s">
        <v>19</v>
      </c>
      <c r="D13" s="8">
        <v>321.7</v>
      </c>
      <c r="E13" s="3" t="s">
        <v>18</v>
      </c>
      <c r="F13" s="3"/>
      <c r="G13" s="3"/>
      <c r="H13" s="6">
        <f>0.25*D13</f>
        <v>80.425</v>
      </c>
      <c r="I13" s="3" t="s">
        <v>69</v>
      </c>
      <c r="J13" s="3"/>
    </row>
    <row r="14" spans="2:10" ht="14.25">
      <c r="B14" s="3"/>
      <c r="C14" s="3" t="s">
        <v>21</v>
      </c>
      <c r="D14" s="8">
        <v>107.2</v>
      </c>
      <c r="E14" s="3" t="s">
        <v>18</v>
      </c>
      <c r="F14" s="3"/>
      <c r="G14" s="3"/>
      <c r="H14" s="6">
        <f>0.1*D14</f>
        <v>10.72</v>
      </c>
      <c r="I14" s="3" t="s">
        <v>69</v>
      </c>
      <c r="J14" s="3"/>
    </row>
    <row r="15" spans="2:10" ht="14.25">
      <c r="B15" s="3"/>
      <c r="C15" s="3" t="s">
        <v>20</v>
      </c>
      <c r="D15" s="8">
        <v>0</v>
      </c>
      <c r="E15" s="3" t="s">
        <v>18</v>
      </c>
      <c r="F15" s="3"/>
      <c r="G15" s="3"/>
      <c r="H15" s="6">
        <f>0.1*D15</f>
        <v>0</v>
      </c>
      <c r="I15" s="3" t="s">
        <v>69</v>
      </c>
      <c r="J15" s="3"/>
    </row>
    <row r="16" spans="2:10" ht="14.25">
      <c r="B16" s="3"/>
      <c r="C16" s="3" t="s">
        <v>22</v>
      </c>
      <c r="D16" s="8">
        <v>54.63</v>
      </c>
      <c r="E16" s="3" t="s">
        <v>18</v>
      </c>
      <c r="F16" s="3"/>
      <c r="G16" s="3"/>
      <c r="H16" s="6">
        <f>0.5*D16</f>
        <v>27.315</v>
      </c>
      <c r="I16" s="3" t="s">
        <v>69</v>
      </c>
      <c r="J16" s="3"/>
    </row>
    <row r="17" spans="2:10" ht="14.25">
      <c r="B17" s="3"/>
      <c r="C17" s="3" t="s">
        <v>23</v>
      </c>
      <c r="D17" s="8">
        <v>133.54</v>
      </c>
      <c r="E17" s="3" t="s">
        <v>18</v>
      </c>
      <c r="F17" s="3"/>
      <c r="G17" s="3"/>
      <c r="H17" s="6">
        <f>0.1*D17</f>
        <v>13.354</v>
      </c>
      <c r="I17" s="3" t="s">
        <v>69</v>
      </c>
      <c r="J17" s="3"/>
    </row>
    <row r="18" spans="2:10" ht="14.25">
      <c r="B18" s="3"/>
      <c r="C18" s="3" t="s">
        <v>24</v>
      </c>
      <c r="D18" s="8">
        <v>6</v>
      </c>
      <c r="E18" s="3" t="s">
        <v>18</v>
      </c>
      <c r="F18" s="3"/>
      <c r="G18" s="3"/>
      <c r="H18" s="6">
        <f>0.5*D18</f>
        <v>3</v>
      </c>
      <c r="I18" s="3" t="s">
        <v>69</v>
      </c>
      <c r="J18" s="3"/>
    </row>
    <row r="19" spans="2:10" ht="14.25">
      <c r="B19" s="3"/>
      <c r="C19" s="3" t="s">
        <v>25</v>
      </c>
      <c r="D19" s="8">
        <v>1</v>
      </c>
      <c r="E19" s="3" t="s">
        <v>18</v>
      </c>
      <c r="F19" s="3"/>
      <c r="G19" s="3"/>
      <c r="H19" s="6">
        <f>1.2*D19</f>
        <v>1.2</v>
      </c>
      <c r="I19" s="3" t="s">
        <v>69</v>
      </c>
      <c r="J19" s="3"/>
    </row>
    <row r="20" spans="2:10" ht="15">
      <c r="B20" s="3"/>
      <c r="C20" s="2" t="s">
        <v>26</v>
      </c>
      <c r="D20" s="8"/>
      <c r="E20" s="3" t="s">
        <v>18</v>
      </c>
      <c r="F20" s="3"/>
      <c r="G20" s="3"/>
      <c r="H20" s="12">
        <f>SUM(H13:H19)</f>
        <v>136.01399999999998</v>
      </c>
      <c r="I20" s="2" t="s">
        <v>69</v>
      </c>
      <c r="J20" s="3"/>
    </row>
    <row r="21" spans="2:10" ht="15">
      <c r="B21" s="3"/>
      <c r="C21" s="2" t="s">
        <v>72</v>
      </c>
      <c r="D21" s="9">
        <f>14+4</f>
        <v>18</v>
      </c>
      <c r="E21" s="3" t="s">
        <v>30</v>
      </c>
      <c r="F21" s="9">
        <f>28</f>
        <v>28</v>
      </c>
      <c r="G21" s="3" t="s">
        <v>31</v>
      </c>
      <c r="H21" s="12">
        <f>(D21*300*13500+F21*300*22500)/10000000</f>
        <v>26.19</v>
      </c>
      <c r="I21" s="2" t="s">
        <v>69</v>
      </c>
      <c r="J21" s="3"/>
    </row>
    <row r="22" spans="2:10" ht="15">
      <c r="B22" s="3"/>
      <c r="C22" s="2" t="s">
        <v>29</v>
      </c>
      <c r="D22" s="2"/>
      <c r="E22" s="2"/>
      <c r="F22" s="2"/>
      <c r="G22" s="2"/>
      <c r="H22" s="12">
        <f>H20+H11</f>
        <v>139.0011599992532</v>
      </c>
      <c r="I22" s="2" t="s">
        <v>69</v>
      </c>
      <c r="J22" s="3"/>
    </row>
    <row r="23" spans="1:10" ht="15.75">
      <c r="A23" s="1" t="s">
        <v>32</v>
      </c>
      <c r="B23" s="3"/>
      <c r="C23" s="3"/>
      <c r="D23" s="3"/>
      <c r="E23" s="3"/>
      <c r="F23" s="3"/>
      <c r="G23" s="3"/>
      <c r="H23" s="3"/>
      <c r="I23" s="3"/>
      <c r="J23" s="3"/>
    </row>
    <row r="24" spans="2:10" ht="14.25">
      <c r="B24" s="3">
        <v>1.1</v>
      </c>
      <c r="C24" s="3" t="s">
        <v>33</v>
      </c>
      <c r="D24" s="9">
        <v>795</v>
      </c>
      <c r="E24" s="3" t="s">
        <v>34</v>
      </c>
      <c r="F24" s="3" t="s">
        <v>40</v>
      </c>
      <c r="G24" s="14">
        <v>0.2</v>
      </c>
      <c r="H24" s="3" t="s">
        <v>70</v>
      </c>
      <c r="I24" s="3"/>
      <c r="J24" s="3"/>
    </row>
    <row r="25" spans="2:11" ht="14.25">
      <c r="B25" s="3">
        <v>1.2</v>
      </c>
      <c r="C25" s="3" t="s">
        <v>35</v>
      </c>
      <c r="D25" s="6">
        <v>633.04</v>
      </c>
      <c r="E25" s="3" t="s">
        <v>18</v>
      </c>
      <c r="F25" s="3" t="s">
        <v>39</v>
      </c>
      <c r="G25" s="14">
        <v>0.8</v>
      </c>
      <c r="H25" s="3" t="s">
        <v>70</v>
      </c>
      <c r="I25" s="3"/>
      <c r="J25" s="3"/>
      <c r="K25" t="s">
        <v>43</v>
      </c>
    </row>
    <row r="26" spans="2:10" ht="14.25">
      <c r="B26" s="3">
        <v>2.1</v>
      </c>
      <c r="C26" s="3" t="s">
        <v>36</v>
      </c>
      <c r="D26" s="6">
        <f>D24*D25/1000</f>
        <v>503.2668</v>
      </c>
      <c r="E26" s="3" t="s">
        <v>69</v>
      </c>
      <c r="F26" s="3"/>
      <c r="G26" s="3"/>
      <c r="H26" s="3"/>
      <c r="I26" s="3"/>
      <c r="J26" s="3"/>
    </row>
    <row r="27" spans="2:11" ht="14.25">
      <c r="B27" s="3">
        <v>2.2</v>
      </c>
      <c r="C27" s="3" t="s">
        <v>37</v>
      </c>
      <c r="D27" s="11">
        <f>D26*0.4</f>
        <v>201.30672</v>
      </c>
      <c r="E27" s="3" t="s">
        <v>69</v>
      </c>
      <c r="F27" s="3"/>
      <c r="G27" s="3"/>
      <c r="H27" s="3"/>
      <c r="I27" s="3"/>
      <c r="J27" s="3"/>
      <c r="K27" t="s">
        <v>38</v>
      </c>
    </row>
    <row r="28" spans="2:11" ht="14.25">
      <c r="B28" s="3">
        <v>2.3</v>
      </c>
      <c r="C28" s="3" t="s">
        <v>42</v>
      </c>
      <c r="D28" s="11">
        <f>(G24*0.15+G25*0.05)*D26</f>
        <v>35.228676</v>
      </c>
      <c r="E28" s="3" t="s">
        <v>69</v>
      </c>
      <c r="F28" s="3"/>
      <c r="G28" s="3"/>
      <c r="H28" s="3"/>
      <c r="I28" s="3"/>
      <c r="J28" s="3"/>
      <c r="K28" t="s">
        <v>41</v>
      </c>
    </row>
    <row r="29" spans="2:11" ht="14.25">
      <c r="B29" s="3">
        <v>2.4</v>
      </c>
      <c r="C29" s="3" t="s">
        <v>44</v>
      </c>
      <c r="D29" s="6">
        <f>2.5*H29</f>
        <v>60</v>
      </c>
      <c r="E29" s="3" t="s">
        <v>69</v>
      </c>
      <c r="F29" s="3" t="s">
        <v>46</v>
      </c>
      <c r="G29" s="3"/>
      <c r="H29" s="3">
        <v>24</v>
      </c>
      <c r="I29" s="3" t="s">
        <v>69</v>
      </c>
      <c r="J29" s="3"/>
      <c r="K29" t="s">
        <v>45</v>
      </c>
    </row>
    <row r="30" spans="2:10" ht="14.25">
      <c r="B30" s="3">
        <v>2.5</v>
      </c>
      <c r="C30" s="3" t="s">
        <v>47</v>
      </c>
      <c r="D30" s="11">
        <f>D26-D27-D28-D29</f>
        <v>206.73140399999994</v>
      </c>
      <c r="E30" s="3" t="s">
        <v>69</v>
      </c>
      <c r="F30" s="3"/>
      <c r="G30" s="3"/>
      <c r="H30" s="3"/>
      <c r="I30" s="3"/>
      <c r="J30" s="3"/>
    </row>
    <row r="31" spans="2:10" ht="15">
      <c r="B31" s="3"/>
      <c r="C31" s="2" t="s">
        <v>48</v>
      </c>
      <c r="D31" s="12">
        <f>D28+D29</f>
        <v>95.22867600000001</v>
      </c>
      <c r="E31" s="2" t="s">
        <v>69</v>
      </c>
      <c r="F31" s="3"/>
      <c r="G31" s="3"/>
      <c r="H31" s="3"/>
      <c r="I31" s="3"/>
      <c r="J31" s="3"/>
    </row>
    <row r="32" spans="2:10" ht="15">
      <c r="B32" s="3"/>
      <c r="C32" s="2" t="s">
        <v>52</v>
      </c>
      <c r="D32" s="12">
        <f>H22-D31</f>
        <v>43.77248399925318</v>
      </c>
      <c r="E32" s="2"/>
      <c r="F32" s="3"/>
      <c r="G32" s="3"/>
      <c r="H32" s="3"/>
      <c r="I32" s="3"/>
      <c r="J32" s="3"/>
    </row>
    <row r="33" spans="1:10" ht="15.75">
      <c r="A33" s="1" t="s">
        <v>49</v>
      </c>
      <c r="B33" s="3"/>
      <c r="C33" s="3"/>
      <c r="D33" s="3"/>
      <c r="E33" s="3"/>
      <c r="F33" s="3"/>
      <c r="G33" s="3"/>
      <c r="H33" s="3"/>
      <c r="I33" s="3"/>
      <c r="J33" s="3"/>
    </row>
    <row r="34" spans="2:10" ht="14.25">
      <c r="B34" s="3">
        <v>1</v>
      </c>
      <c r="C34" s="3" t="s">
        <v>50</v>
      </c>
      <c r="D34" s="11">
        <f>D30/4</f>
        <v>51.682850999999985</v>
      </c>
      <c r="E34" s="3" t="s">
        <v>69</v>
      </c>
      <c r="F34" s="3" t="s">
        <v>51</v>
      </c>
      <c r="G34" s="3"/>
      <c r="H34" s="11">
        <f>D32</f>
        <v>43.77248399925318</v>
      </c>
      <c r="I34" s="3" t="s">
        <v>69</v>
      </c>
      <c r="J34" s="3"/>
    </row>
    <row r="35" spans="2:10" ht="14.25">
      <c r="B35" s="3"/>
      <c r="C35" s="3" t="s">
        <v>53</v>
      </c>
      <c r="D35" s="6">
        <f>H29</f>
        <v>24</v>
      </c>
      <c r="E35" s="3" t="s">
        <v>69</v>
      </c>
      <c r="F35" s="3"/>
      <c r="G35" s="3"/>
      <c r="H35" s="3"/>
      <c r="I35" s="3"/>
      <c r="J35" s="3"/>
    </row>
    <row r="36" spans="2:10" ht="15">
      <c r="B36" s="3"/>
      <c r="C36" s="2" t="s">
        <v>54</v>
      </c>
      <c r="D36" s="12">
        <f>D34-D35</f>
        <v>27.682850999999985</v>
      </c>
      <c r="E36" s="2" t="s">
        <v>69</v>
      </c>
      <c r="F36" s="3"/>
      <c r="G36" s="3"/>
      <c r="H36" s="3"/>
      <c r="I36" s="3"/>
      <c r="J36" s="3"/>
    </row>
    <row r="37" spans="2:10" ht="14.25">
      <c r="B37" s="3">
        <v>2</v>
      </c>
      <c r="C37" s="3" t="s">
        <v>55</v>
      </c>
      <c r="D37" s="3"/>
      <c r="E37" s="3"/>
      <c r="F37" s="3"/>
      <c r="G37" s="3"/>
      <c r="H37" s="3"/>
      <c r="I37" s="3"/>
      <c r="J37" s="3"/>
    </row>
    <row r="38" spans="2:10" ht="14.25">
      <c r="B38" s="3">
        <v>2.1</v>
      </c>
      <c r="C38" s="3" t="s">
        <v>56</v>
      </c>
      <c r="D38" s="9">
        <v>4</v>
      </c>
      <c r="E38" s="3" t="s">
        <v>71</v>
      </c>
      <c r="F38" s="6">
        <f>0.18*D38</f>
        <v>0.72</v>
      </c>
      <c r="G38" s="3" t="s">
        <v>69</v>
      </c>
      <c r="H38" s="3"/>
      <c r="I38" s="3"/>
      <c r="J38" s="3"/>
    </row>
    <row r="39" spans="2:10" ht="14.25">
      <c r="B39" s="3">
        <v>2.2</v>
      </c>
      <c r="C39" s="3" t="s">
        <v>57</v>
      </c>
      <c r="D39" s="9">
        <v>2</v>
      </c>
      <c r="E39" s="3" t="s">
        <v>71</v>
      </c>
      <c r="F39" s="6">
        <f>0.36*D39</f>
        <v>0.72</v>
      </c>
      <c r="G39" s="3" t="s">
        <v>69</v>
      </c>
      <c r="H39" s="3"/>
      <c r="I39" s="3"/>
      <c r="J39" s="3"/>
    </row>
    <row r="40" spans="2:10" ht="14.25">
      <c r="B40" s="3">
        <v>2.3</v>
      </c>
      <c r="C40" s="3" t="s">
        <v>58</v>
      </c>
      <c r="D40" s="9">
        <v>10</v>
      </c>
      <c r="E40" s="3" t="s">
        <v>71</v>
      </c>
      <c r="F40" s="6">
        <f>0.1*D40</f>
        <v>1</v>
      </c>
      <c r="G40" s="3" t="s">
        <v>69</v>
      </c>
      <c r="H40" s="3"/>
      <c r="I40" s="3"/>
      <c r="J40" s="3"/>
    </row>
    <row r="41" spans="2:10" ht="14.25">
      <c r="B41" s="3">
        <v>2.4</v>
      </c>
      <c r="C41" s="3" t="s">
        <v>59</v>
      </c>
      <c r="D41" s="9">
        <v>0</v>
      </c>
      <c r="E41" s="3" t="s">
        <v>60</v>
      </c>
      <c r="F41" s="6">
        <f>0.1*D41</f>
        <v>0</v>
      </c>
      <c r="G41" s="3" t="s">
        <v>69</v>
      </c>
      <c r="H41" s="3"/>
      <c r="I41" s="3"/>
      <c r="J41" s="3"/>
    </row>
    <row r="42" spans="2:10" ht="14.25">
      <c r="B42" s="3">
        <v>2.5</v>
      </c>
      <c r="C42" s="3" t="s">
        <v>61</v>
      </c>
      <c r="D42" s="9">
        <v>5000</v>
      </c>
      <c r="E42" s="3" t="s">
        <v>64</v>
      </c>
      <c r="F42" s="6">
        <f>0.00012*D42</f>
        <v>0.6</v>
      </c>
      <c r="G42" s="3" t="s">
        <v>69</v>
      </c>
      <c r="H42" s="3"/>
      <c r="I42" s="3"/>
      <c r="J42" s="3"/>
    </row>
    <row r="43" spans="2:10" ht="14.25">
      <c r="B43" s="3">
        <v>2.6</v>
      </c>
      <c r="C43" s="3" t="s">
        <v>62</v>
      </c>
      <c r="D43" s="9">
        <v>5000</v>
      </c>
      <c r="E43" s="3" t="s">
        <v>64</v>
      </c>
      <c r="F43" s="6">
        <f>0.00012*D43</f>
        <v>0.6</v>
      </c>
      <c r="G43" s="3" t="s">
        <v>69</v>
      </c>
      <c r="H43" s="3"/>
      <c r="I43" s="3"/>
      <c r="J43" s="3"/>
    </row>
    <row r="44" spans="2:10" ht="14.25">
      <c r="B44" s="3">
        <v>2.7</v>
      </c>
      <c r="C44" s="3" t="s">
        <v>63</v>
      </c>
      <c r="D44" s="9">
        <v>50</v>
      </c>
      <c r="E44" s="3" t="s">
        <v>60</v>
      </c>
      <c r="F44" s="6">
        <f>0.125*D44</f>
        <v>6.25</v>
      </c>
      <c r="G44" s="3" t="s">
        <v>69</v>
      </c>
      <c r="H44" s="3"/>
      <c r="I44" s="3"/>
      <c r="J44" s="3"/>
    </row>
    <row r="45" spans="2:10" ht="14.25">
      <c r="B45" s="3">
        <v>2.8</v>
      </c>
      <c r="C45" s="3" t="s">
        <v>65</v>
      </c>
      <c r="D45" s="3"/>
      <c r="E45" s="3"/>
      <c r="F45" s="6"/>
      <c r="G45" s="3" t="s">
        <v>69</v>
      </c>
      <c r="H45" s="3"/>
      <c r="I45" s="3"/>
      <c r="J45" s="3"/>
    </row>
    <row r="46" spans="2:10" ht="15">
      <c r="B46" s="3"/>
      <c r="C46" s="2" t="s">
        <v>73</v>
      </c>
      <c r="D46" s="3"/>
      <c r="E46" s="3"/>
      <c r="F46" s="2">
        <f>SUM(F38:F45)</f>
        <v>9.89</v>
      </c>
      <c r="G46" s="2" t="s">
        <v>69</v>
      </c>
      <c r="H46" s="3"/>
      <c r="I46" s="3"/>
      <c r="J46" s="3"/>
    </row>
    <row r="47" spans="2:10" ht="14.25">
      <c r="B47" s="3"/>
      <c r="C47" s="3"/>
      <c r="D47" s="3"/>
      <c r="E47" s="3" t="s">
        <v>95</v>
      </c>
      <c r="F47" s="19">
        <f>F46/D36</f>
        <v>0.35726089050582277</v>
      </c>
      <c r="G47" s="3" t="s">
        <v>96</v>
      </c>
      <c r="H47" s="3"/>
      <c r="I47" s="3"/>
      <c r="J47" s="3"/>
    </row>
    <row r="48" spans="2:10" ht="14.25">
      <c r="B48" s="3"/>
      <c r="C48" s="3"/>
      <c r="D48" s="3"/>
      <c r="E48" s="3"/>
      <c r="F48" s="3"/>
      <c r="G48" s="3"/>
      <c r="H48" s="3"/>
      <c r="I48" s="3"/>
      <c r="J48" s="3"/>
    </row>
    <row r="49" spans="2:10" ht="14.25">
      <c r="B49" s="3"/>
      <c r="C49" s="3"/>
      <c r="D49" s="3"/>
      <c r="E49" s="3"/>
      <c r="F49" s="3"/>
      <c r="G49" s="3"/>
      <c r="H49" s="3"/>
      <c r="I49" s="3"/>
      <c r="J49" s="3"/>
    </row>
    <row r="50" spans="2:10" ht="14.25">
      <c r="B50" s="3"/>
      <c r="C50" s="3"/>
      <c r="D50" s="3"/>
      <c r="E50" s="3"/>
      <c r="F50" s="3"/>
      <c r="G50" s="3"/>
      <c r="H50" s="3"/>
      <c r="I50" s="3"/>
      <c r="J50" s="3"/>
    </row>
    <row r="51" spans="2:10" ht="14.25">
      <c r="B51" s="3"/>
      <c r="C51" s="3"/>
      <c r="D51" s="3"/>
      <c r="E51" s="3"/>
      <c r="F51" s="3"/>
      <c r="G51" s="3"/>
      <c r="H51" s="3"/>
      <c r="I51" s="3"/>
      <c r="J51" s="3"/>
    </row>
    <row r="52" spans="2:10" ht="14.25">
      <c r="B52" s="3"/>
      <c r="C52" s="3"/>
      <c r="D52" s="3"/>
      <c r="E52" s="3"/>
      <c r="F52" s="3"/>
      <c r="G52" s="3"/>
      <c r="H52" s="3"/>
      <c r="I52" s="3"/>
      <c r="J52" s="3"/>
    </row>
    <row r="53" spans="2:10" ht="14.25">
      <c r="B53" s="3"/>
      <c r="C53" s="3"/>
      <c r="D53" s="3"/>
      <c r="E53" s="3"/>
      <c r="F53" s="3"/>
      <c r="G53" s="3"/>
      <c r="H53" s="3"/>
      <c r="I53" s="3"/>
      <c r="J53" s="3"/>
    </row>
    <row r="54" spans="2:10" ht="14.25">
      <c r="B54" s="3"/>
      <c r="C54" s="3"/>
      <c r="D54" s="3"/>
      <c r="E54" s="3"/>
      <c r="F54" s="3"/>
      <c r="G54" s="3"/>
      <c r="H54" s="3"/>
      <c r="I54" s="3"/>
      <c r="J54" s="3"/>
    </row>
    <row r="55" spans="2:10" ht="14.25">
      <c r="B55" s="3"/>
      <c r="C55" s="3"/>
      <c r="D55" s="3"/>
      <c r="E55" s="3"/>
      <c r="F55" s="3"/>
      <c r="G55" s="3"/>
      <c r="H55" s="3"/>
      <c r="I55" s="3"/>
      <c r="J55" s="3"/>
    </row>
    <row r="56" spans="2:10" ht="14.25">
      <c r="B56" s="3"/>
      <c r="C56" s="3"/>
      <c r="D56" s="3"/>
      <c r="E56" s="3"/>
      <c r="F56" s="3"/>
      <c r="G56" s="3"/>
      <c r="H56" s="3"/>
      <c r="I56" s="3"/>
      <c r="J56" s="3"/>
    </row>
    <row r="57" spans="2:10" ht="14.25">
      <c r="B57" s="3"/>
      <c r="C57" s="3"/>
      <c r="D57" s="3"/>
      <c r="E57" s="3"/>
      <c r="F57" s="3"/>
      <c r="G57" s="3"/>
      <c r="H57" s="3"/>
      <c r="I57" s="3"/>
      <c r="J57" s="3"/>
    </row>
    <row r="58" spans="2:10" ht="14.25">
      <c r="B58" s="3"/>
      <c r="C58" s="3"/>
      <c r="D58" s="3"/>
      <c r="E58" s="3"/>
      <c r="F58" s="3"/>
      <c r="G58" s="3"/>
      <c r="H58" s="3"/>
      <c r="I58" s="3"/>
      <c r="J58" s="3"/>
    </row>
    <row r="59" spans="2:10" ht="14.25">
      <c r="B59" s="3"/>
      <c r="C59" s="3"/>
      <c r="D59" s="3"/>
      <c r="E59" s="3"/>
      <c r="F59" s="3"/>
      <c r="G59" s="3"/>
      <c r="H59" s="3"/>
      <c r="I59" s="3"/>
      <c r="J59" s="3"/>
    </row>
    <row r="60" spans="2:10" ht="14.25">
      <c r="B60" s="3"/>
      <c r="C60" s="3"/>
      <c r="D60" s="3"/>
      <c r="E60" s="3"/>
      <c r="F60" s="3"/>
      <c r="G60" s="3"/>
      <c r="H60" s="3"/>
      <c r="I60" s="3"/>
      <c r="J60" s="3"/>
    </row>
    <row r="61" spans="2:10" ht="14.25">
      <c r="B61" s="3"/>
      <c r="C61" s="3"/>
      <c r="D61" s="3"/>
      <c r="E61" s="3"/>
      <c r="F61" s="3"/>
      <c r="G61" s="3"/>
      <c r="H61" s="3"/>
      <c r="I61" s="3"/>
      <c r="J61" s="3"/>
    </row>
    <row r="62" spans="2:10" ht="14.25">
      <c r="B62" s="3"/>
      <c r="C62" s="3"/>
      <c r="D62" s="3"/>
      <c r="E62" s="3"/>
      <c r="F62" s="3"/>
      <c r="G62" s="3"/>
      <c r="H62" s="3"/>
      <c r="I62" s="3"/>
      <c r="J62" s="3"/>
    </row>
    <row r="63" spans="2:10" ht="14.25">
      <c r="B63" s="3"/>
      <c r="C63" s="3"/>
      <c r="D63" s="3"/>
      <c r="E63" s="3"/>
      <c r="F63" s="3"/>
      <c r="G63" s="3"/>
      <c r="H63" s="3"/>
      <c r="I63" s="3"/>
      <c r="J63" s="3"/>
    </row>
    <row r="64" spans="2:10" ht="14.25">
      <c r="B64" s="3"/>
      <c r="C64" s="3"/>
      <c r="D64" s="3"/>
      <c r="E64" s="3"/>
      <c r="F64" s="3"/>
      <c r="G64" s="3"/>
      <c r="H64" s="3"/>
      <c r="I64" s="3"/>
      <c r="J64" s="3"/>
    </row>
    <row r="65" spans="2:10" ht="14.25">
      <c r="B65" s="3"/>
      <c r="C65" s="3"/>
      <c r="D65" s="3"/>
      <c r="E65" s="3"/>
      <c r="F65" s="3"/>
      <c r="G65" s="3"/>
      <c r="H65" s="3"/>
      <c r="I65" s="3"/>
      <c r="J65" s="3"/>
    </row>
    <row r="66" spans="2:10" ht="14.25">
      <c r="B66" s="3"/>
      <c r="C66" s="3"/>
      <c r="D66" s="3"/>
      <c r="E66" s="3"/>
      <c r="F66" s="3"/>
      <c r="G66" s="3"/>
      <c r="H66" s="3"/>
      <c r="I66" s="3"/>
      <c r="J66" s="3"/>
    </row>
    <row r="67" spans="2:10" ht="14.25">
      <c r="B67" s="3"/>
      <c r="C67" s="3"/>
      <c r="D67" s="3"/>
      <c r="E67" s="3"/>
      <c r="F67" s="3"/>
      <c r="G67" s="3"/>
      <c r="H67" s="3"/>
      <c r="I67" s="3"/>
      <c r="J67" s="3"/>
    </row>
    <row r="68" spans="2:10" ht="14.25">
      <c r="B68" s="3"/>
      <c r="C68" s="3"/>
      <c r="D68" s="3"/>
      <c r="E68" s="3"/>
      <c r="F68" s="3"/>
      <c r="G68" s="3"/>
      <c r="H68" s="3"/>
      <c r="I68" s="3"/>
      <c r="J68" s="3"/>
    </row>
    <row r="69" spans="2:10" ht="14.25">
      <c r="B69" s="3"/>
      <c r="C69" s="3"/>
      <c r="D69" s="3"/>
      <c r="E69" s="3"/>
      <c r="F69" s="3"/>
      <c r="G69" s="3"/>
      <c r="H69" s="3"/>
      <c r="I69" s="3"/>
      <c r="J69" s="3"/>
    </row>
    <row r="70" spans="2:10" ht="14.25">
      <c r="B70" s="3"/>
      <c r="C70" s="3"/>
      <c r="D70" s="3"/>
      <c r="E70" s="3"/>
      <c r="F70" s="3"/>
      <c r="G70" s="3"/>
      <c r="H70" s="3"/>
      <c r="I70" s="3"/>
      <c r="J70" s="3"/>
    </row>
    <row r="71" spans="2:10" ht="14.25">
      <c r="B71" s="3"/>
      <c r="C71" s="3"/>
      <c r="D71" s="3"/>
      <c r="E71" s="3"/>
      <c r="F71" s="3"/>
      <c r="G71" s="3"/>
      <c r="H71" s="3"/>
      <c r="I71" s="3"/>
      <c r="J71" s="3"/>
    </row>
    <row r="72" spans="2:10" ht="14.25">
      <c r="B72" s="3"/>
      <c r="C72" s="3"/>
      <c r="D72" s="3"/>
      <c r="E72" s="3"/>
      <c r="F72" s="3"/>
      <c r="G72" s="3"/>
      <c r="H72" s="3"/>
      <c r="I72" s="3"/>
      <c r="J72" s="3"/>
    </row>
    <row r="73" spans="2:10" ht="14.25">
      <c r="B73" s="3"/>
      <c r="C73" s="3"/>
      <c r="D73" s="3"/>
      <c r="E73" s="3"/>
      <c r="F73" s="3"/>
      <c r="G73" s="3"/>
      <c r="H73" s="3"/>
      <c r="I73" s="3"/>
      <c r="J73" s="3"/>
    </row>
    <row r="74" spans="2:10" ht="14.25">
      <c r="B74" s="3"/>
      <c r="C74" s="3"/>
      <c r="D74" s="3"/>
      <c r="E74" s="3"/>
      <c r="F74" s="3"/>
      <c r="G74" s="3"/>
      <c r="H74" s="3"/>
      <c r="I74" s="3"/>
      <c r="J74" s="3"/>
    </row>
    <row r="75" spans="2:10" ht="14.25">
      <c r="B75" s="3"/>
      <c r="C75" s="3"/>
      <c r="D75" s="3"/>
      <c r="E75" s="3"/>
      <c r="F75" s="3"/>
      <c r="G75" s="3"/>
      <c r="H75" s="3"/>
      <c r="I75" s="3"/>
      <c r="J75" s="3"/>
    </row>
    <row r="76" spans="2:10" ht="14.25">
      <c r="B76" s="3"/>
      <c r="C76" s="3"/>
      <c r="D76" s="3"/>
      <c r="E76" s="3"/>
      <c r="F76" s="3"/>
      <c r="G76" s="3"/>
      <c r="H76" s="3"/>
      <c r="I76" s="3"/>
      <c r="J76" s="3"/>
    </row>
    <row r="77" spans="2:10" ht="14.25">
      <c r="B77" s="3"/>
      <c r="C77" s="3"/>
      <c r="D77" s="3"/>
      <c r="E77" s="3"/>
      <c r="F77" s="3"/>
      <c r="G77" s="3"/>
      <c r="H77" s="3"/>
      <c r="I77" s="3"/>
      <c r="J77" s="3"/>
    </row>
    <row r="78" spans="2:10" ht="14.25">
      <c r="B78" s="3"/>
      <c r="C78" s="3"/>
      <c r="D78" s="3"/>
      <c r="E78" s="3"/>
      <c r="F78" s="3"/>
      <c r="G78" s="3"/>
      <c r="H78" s="3"/>
      <c r="I78" s="3"/>
      <c r="J78" s="3"/>
    </row>
    <row r="79" spans="2:10" ht="14.25">
      <c r="B79" s="3"/>
      <c r="C79" s="3"/>
      <c r="D79" s="3"/>
      <c r="E79" s="3"/>
      <c r="F79" s="3"/>
      <c r="G79" s="3"/>
      <c r="H79" s="3"/>
      <c r="I79" s="3"/>
      <c r="J79" s="3"/>
    </row>
    <row r="80" spans="2:10" ht="14.25">
      <c r="B80" s="3"/>
      <c r="C80" s="3"/>
      <c r="D80" s="3"/>
      <c r="E80" s="3"/>
      <c r="F80" s="3"/>
      <c r="G80" s="3"/>
      <c r="H80" s="3"/>
      <c r="I80" s="3"/>
      <c r="J80" s="3"/>
    </row>
    <row r="81" spans="2:10" ht="14.25">
      <c r="B81" s="3"/>
      <c r="C81" s="3"/>
      <c r="D81" s="3"/>
      <c r="E81" s="3"/>
      <c r="F81" s="3"/>
      <c r="G81" s="3"/>
      <c r="H81" s="3"/>
      <c r="I81" s="3"/>
      <c r="J81" s="3"/>
    </row>
    <row r="82" spans="2:10" ht="14.25">
      <c r="B82" s="3"/>
      <c r="C82" s="3"/>
      <c r="D82" s="3"/>
      <c r="E82" s="3"/>
      <c r="F82" s="3"/>
      <c r="G82" s="3"/>
      <c r="H82" s="3"/>
      <c r="I82" s="3"/>
      <c r="J82" s="3"/>
    </row>
    <row r="83" spans="2:10" ht="14.25">
      <c r="B83" s="3"/>
      <c r="C83" s="3"/>
      <c r="D83" s="3"/>
      <c r="E83" s="3"/>
      <c r="F83" s="3"/>
      <c r="G83" s="3"/>
      <c r="H83" s="3"/>
      <c r="I83" s="3"/>
      <c r="J83" s="3"/>
    </row>
    <row r="84" spans="2:10" ht="14.25">
      <c r="B84" s="3"/>
      <c r="C84" s="3"/>
      <c r="D84" s="3"/>
      <c r="E84" s="3"/>
      <c r="F84" s="3"/>
      <c r="G84" s="3"/>
      <c r="H84" s="3"/>
      <c r="I84" s="3"/>
      <c r="J84" s="3"/>
    </row>
    <row r="85" spans="2:10" ht="14.25">
      <c r="B85" s="3"/>
      <c r="C85" s="3"/>
      <c r="D85" s="3"/>
      <c r="E85" s="3"/>
      <c r="F85" s="3"/>
      <c r="G85" s="3"/>
      <c r="H85" s="3"/>
      <c r="I85" s="3"/>
      <c r="J85" s="3"/>
    </row>
    <row r="86" spans="2:10" ht="14.25">
      <c r="B86" s="3"/>
      <c r="C86" s="3"/>
      <c r="D86" s="3"/>
      <c r="E86" s="3"/>
      <c r="F86" s="3"/>
      <c r="G86" s="3"/>
      <c r="H86" s="3"/>
      <c r="I86" s="3"/>
      <c r="J86" s="3"/>
    </row>
    <row r="87" spans="2:10" ht="14.25">
      <c r="B87" s="3"/>
      <c r="C87" s="3"/>
      <c r="D87" s="3"/>
      <c r="E87" s="3"/>
      <c r="F87" s="3"/>
      <c r="G87" s="3"/>
      <c r="H87" s="3"/>
      <c r="I87" s="3"/>
      <c r="J87" s="3"/>
    </row>
    <row r="88" spans="2:10" ht="14.25">
      <c r="B88" s="3"/>
      <c r="C88" s="3"/>
      <c r="D88" s="3"/>
      <c r="E88" s="3"/>
      <c r="F88" s="3"/>
      <c r="G88" s="3"/>
      <c r="H88" s="3"/>
      <c r="I88" s="3"/>
      <c r="J88" s="3"/>
    </row>
    <row r="89" spans="2:10" ht="14.25">
      <c r="B89" s="3"/>
      <c r="C89" s="3"/>
      <c r="D89" s="3"/>
      <c r="E89" s="3"/>
      <c r="F89" s="3"/>
      <c r="G89" s="3"/>
      <c r="H89" s="3"/>
      <c r="I89" s="3"/>
      <c r="J89" s="3"/>
    </row>
    <row r="90" spans="2:10" ht="14.25">
      <c r="B90" s="3"/>
      <c r="C90" s="3"/>
      <c r="D90" s="3"/>
      <c r="E90" s="3"/>
      <c r="F90" s="3"/>
      <c r="G90" s="3"/>
      <c r="H90" s="3"/>
      <c r="I90" s="3"/>
      <c r="J90" s="3"/>
    </row>
    <row r="91" spans="2:10" ht="14.25">
      <c r="B91" s="3"/>
      <c r="C91" s="3"/>
      <c r="D91" s="3"/>
      <c r="E91" s="3"/>
      <c r="F91" s="3"/>
      <c r="G91" s="3"/>
      <c r="H91" s="3"/>
      <c r="I91" s="3"/>
      <c r="J91" s="3"/>
    </row>
    <row r="92" spans="2:10" ht="14.25">
      <c r="B92" s="3"/>
      <c r="C92" s="3"/>
      <c r="D92" s="3"/>
      <c r="E92" s="3"/>
      <c r="F92" s="3"/>
      <c r="G92" s="3"/>
      <c r="H92" s="3"/>
      <c r="I92" s="3"/>
      <c r="J92" s="3"/>
    </row>
    <row r="93" spans="2:10" ht="14.25">
      <c r="B93" s="3"/>
      <c r="C93" s="3"/>
      <c r="D93" s="3"/>
      <c r="E93" s="3"/>
      <c r="F93" s="3"/>
      <c r="G93" s="3"/>
      <c r="H93" s="3"/>
      <c r="I93" s="3"/>
      <c r="J93" s="3"/>
    </row>
    <row r="94" spans="2:10" ht="14.25">
      <c r="B94" s="3"/>
      <c r="C94" s="3"/>
      <c r="D94" s="3"/>
      <c r="E94" s="3"/>
      <c r="F94" s="3"/>
      <c r="G94" s="3"/>
      <c r="H94" s="3"/>
      <c r="I94" s="3"/>
      <c r="J94" s="3"/>
    </row>
    <row r="95" spans="2:10" ht="14.25">
      <c r="B95" s="3"/>
      <c r="C95" s="3"/>
      <c r="D95" s="3"/>
      <c r="E95" s="3"/>
      <c r="F95" s="3"/>
      <c r="G95" s="3"/>
      <c r="H95" s="3"/>
      <c r="I95" s="3"/>
      <c r="J95" s="3"/>
    </row>
    <row r="96" spans="2:10" ht="14.25">
      <c r="B96" s="3"/>
      <c r="C96" s="3"/>
      <c r="D96" s="3"/>
      <c r="E96" s="3"/>
      <c r="F96" s="3"/>
      <c r="G96" s="3"/>
      <c r="H96" s="3"/>
      <c r="I96" s="3"/>
      <c r="J96" s="3"/>
    </row>
    <row r="97" spans="2:10" ht="14.25">
      <c r="B97" s="3"/>
      <c r="C97" s="3"/>
      <c r="D97" s="3"/>
      <c r="E97" s="3"/>
      <c r="F97" s="3"/>
      <c r="G97" s="3"/>
      <c r="H97" s="3"/>
      <c r="I97" s="3"/>
      <c r="J97" s="3"/>
    </row>
    <row r="98" spans="2:10" ht="14.25">
      <c r="B98" s="3"/>
      <c r="C98" s="3"/>
      <c r="D98" s="3"/>
      <c r="E98" s="3"/>
      <c r="F98" s="3"/>
      <c r="G98" s="3"/>
      <c r="H98" s="3"/>
      <c r="I98" s="3"/>
      <c r="J98" s="3"/>
    </row>
    <row r="99" spans="2:10" ht="14.25">
      <c r="B99" s="3"/>
      <c r="C99" s="3"/>
      <c r="D99" s="3"/>
      <c r="E99" s="3"/>
      <c r="F99" s="3"/>
      <c r="G99" s="3"/>
      <c r="H99" s="3"/>
      <c r="I99" s="3"/>
      <c r="J99" s="3"/>
    </row>
    <row r="100" spans="2:10" ht="14.2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4.2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4.2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4.2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4.25">
      <c r="B104" s="3"/>
      <c r="C104" s="3"/>
      <c r="D104" s="3"/>
      <c r="E104" s="3"/>
      <c r="F104" s="3"/>
      <c r="G104" s="3"/>
      <c r="H104" s="3"/>
      <c r="I104" s="3"/>
      <c r="J10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23">
      <selection activeCell="O21" sqref="O21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28.7109375" style="0" customWidth="1"/>
    <col min="4" max="5" width="8.421875" style="0" customWidth="1"/>
    <col min="7" max="7" width="8.140625" style="0" customWidth="1"/>
    <col min="8" max="8" width="8.28125" style="0" customWidth="1"/>
    <col min="9" max="9" width="5.140625" style="0" bestFit="1" customWidth="1"/>
    <col min="10" max="10" width="5.57421875" style="0" customWidth="1"/>
    <col min="11" max="11" width="9.140625" style="0" hidden="1" customWidth="1"/>
  </cols>
  <sheetData>
    <row r="1" ht="20.25">
      <c r="A1" s="5" t="s">
        <v>0</v>
      </c>
    </row>
    <row r="2" ht="25.5">
      <c r="A2" s="4" t="s">
        <v>67</v>
      </c>
    </row>
    <row r="3" ht="15.75">
      <c r="A3" s="1" t="s">
        <v>1</v>
      </c>
    </row>
    <row r="4" spans="2:11" ht="15">
      <c r="B4" s="2" t="s">
        <v>2</v>
      </c>
      <c r="C4" s="2" t="s">
        <v>3</v>
      </c>
      <c r="D4" s="2" t="s">
        <v>7</v>
      </c>
      <c r="E4" s="2" t="s">
        <v>4</v>
      </c>
      <c r="F4" s="2" t="s">
        <v>5</v>
      </c>
      <c r="G4" s="2" t="s">
        <v>4</v>
      </c>
      <c r="H4" s="2" t="s">
        <v>6</v>
      </c>
      <c r="I4" s="2" t="s">
        <v>4</v>
      </c>
      <c r="J4" s="2" t="s">
        <v>11</v>
      </c>
      <c r="K4" s="2" t="s">
        <v>12</v>
      </c>
    </row>
    <row r="5" spans="2:11" ht="15">
      <c r="B5" s="2">
        <v>1</v>
      </c>
      <c r="C5" s="2" t="s">
        <v>68</v>
      </c>
      <c r="D5" s="2"/>
      <c r="E5" s="2"/>
      <c r="F5" s="2"/>
      <c r="G5" s="2"/>
      <c r="H5" s="2"/>
      <c r="I5" s="2"/>
      <c r="J5" s="2"/>
      <c r="K5" s="2"/>
    </row>
    <row r="6" spans="2:10" ht="14.25">
      <c r="B6" s="3">
        <v>1.1</v>
      </c>
      <c r="C6" s="3" t="s">
        <v>9</v>
      </c>
      <c r="D6" s="9">
        <v>150</v>
      </c>
      <c r="E6" s="3" t="s">
        <v>8</v>
      </c>
      <c r="F6" s="9">
        <f>40*D6</f>
        <v>6000</v>
      </c>
      <c r="G6" s="3" t="s">
        <v>27</v>
      </c>
      <c r="H6" s="13">
        <f>365*F6/10000000</f>
        <v>0.219</v>
      </c>
      <c r="I6" s="3" t="s">
        <v>69</v>
      </c>
      <c r="J6" s="3">
        <v>2005</v>
      </c>
    </row>
    <row r="7" spans="2:10" ht="14.25">
      <c r="B7" s="3"/>
      <c r="C7" s="3" t="s">
        <v>14</v>
      </c>
      <c r="D7" s="9">
        <v>230</v>
      </c>
      <c r="E7" s="3" t="s">
        <v>28</v>
      </c>
      <c r="F7" s="9">
        <f>30*D7</f>
        <v>6900</v>
      </c>
      <c r="G7" s="3" t="s">
        <v>27</v>
      </c>
      <c r="H7" s="13">
        <f>365*F7/10000000</f>
        <v>0.25185</v>
      </c>
      <c r="I7" s="3" t="s">
        <v>69</v>
      </c>
      <c r="J7" s="3">
        <v>2005</v>
      </c>
    </row>
    <row r="8" spans="2:9" ht="15">
      <c r="B8" s="3"/>
      <c r="C8" s="2" t="s">
        <v>81</v>
      </c>
      <c r="D8" s="9"/>
      <c r="E8" s="3"/>
      <c r="F8" s="10">
        <f>F6+F7</f>
        <v>12900</v>
      </c>
      <c r="G8" s="2" t="s">
        <v>27</v>
      </c>
      <c r="H8" s="7">
        <f>H6+H7</f>
        <v>0.47085</v>
      </c>
      <c r="I8" s="2" t="s">
        <v>69</v>
      </c>
    </row>
    <row r="9" spans="2:11" ht="14.25">
      <c r="B9" s="3">
        <v>1.2</v>
      </c>
      <c r="C9" s="3" t="s">
        <v>10</v>
      </c>
      <c r="D9" s="9">
        <f>D6*1.333333333</f>
        <v>199.99999995</v>
      </c>
      <c r="E9" s="3" t="s">
        <v>8</v>
      </c>
      <c r="F9" s="9">
        <f>40*D9</f>
        <v>7999.999997999999</v>
      </c>
      <c r="G9" s="3" t="s">
        <v>27</v>
      </c>
      <c r="H9" s="13">
        <f>365*F9/10000000</f>
        <v>0.29199999992699993</v>
      </c>
      <c r="I9" s="3" t="s">
        <v>69</v>
      </c>
      <c r="J9" s="3">
        <v>2020</v>
      </c>
      <c r="K9" t="s">
        <v>13</v>
      </c>
    </row>
    <row r="10" spans="2:11" ht="14.25">
      <c r="B10" s="3"/>
      <c r="C10" s="3" t="s">
        <v>15</v>
      </c>
      <c r="D10" s="9">
        <f>D7*1.333333333</f>
        <v>306.66666659</v>
      </c>
      <c r="E10" s="3" t="s">
        <v>28</v>
      </c>
      <c r="F10" s="9">
        <f>30*D10</f>
        <v>9199.999997699999</v>
      </c>
      <c r="G10" s="3" t="s">
        <v>27</v>
      </c>
      <c r="H10" s="13">
        <f>365*F10/10000000</f>
        <v>0.33579999991605</v>
      </c>
      <c r="I10" s="3" t="s">
        <v>69</v>
      </c>
      <c r="J10" s="3">
        <v>2020</v>
      </c>
      <c r="K10" t="s">
        <v>16</v>
      </c>
    </row>
    <row r="11" spans="2:10" ht="15">
      <c r="B11" s="3"/>
      <c r="C11" s="2" t="s">
        <v>83</v>
      </c>
      <c r="D11" s="3"/>
      <c r="E11" s="3"/>
      <c r="F11" s="10">
        <f>F9+F10</f>
        <v>17199.999995699996</v>
      </c>
      <c r="G11" s="3" t="s">
        <v>27</v>
      </c>
      <c r="H11" s="7">
        <f>H9+H10</f>
        <v>0.6277999998430499</v>
      </c>
      <c r="I11" s="2" t="s">
        <v>69</v>
      </c>
      <c r="J11" s="3"/>
    </row>
    <row r="12" spans="2:10" ht="15">
      <c r="B12" s="2">
        <v>2</v>
      </c>
      <c r="C12" s="2" t="s">
        <v>17</v>
      </c>
      <c r="D12" s="3"/>
      <c r="E12" s="3"/>
      <c r="F12" s="3"/>
      <c r="G12" s="3"/>
      <c r="H12" s="3"/>
      <c r="I12" s="3"/>
      <c r="J12" s="3"/>
    </row>
    <row r="13" spans="2:10" ht="14.25">
      <c r="B13" s="3"/>
      <c r="C13" s="3" t="s">
        <v>19</v>
      </c>
      <c r="D13" s="8">
        <v>172</v>
      </c>
      <c r="E13" s="3" t="s">
        <v>18</v>
      </c>
      <c r="F13" s="3"/>
      <c r="G13" s="3"/>
      <c r="H13" s="6">
        <f>0.25*D13</f>
        <v>43</v>
      </c>
      <c r="I13" s="3" t="s">
        <v>69</v>
      </c>
      <c r="J13" s="3"/>
    </row>
    <row r="14" spans="2:10" ht="14.25">
      <c r="B14" s="3"/>
      <c r="C14" s="3" t="s">
        <v>21</v>
      </c>
      <c r="D14" s="8">
        <v>24</v>
      </c>
      <c r="E14" s="3" t="s">
        <v>18</v>
      </c>
      <c r="F14" s="3"/>
      <c r="G14" s="3"/>
      <c r="H14" s="6">
        <f>0.1*D14</f>
        <v>2.4000000000000004</v>
      </c>
      <c r="I14" s="3" t="s">
        <v>69</v>
      </c>
      <c r="J14" s="3"/>
    </row>
    <row r="15" spans="2:10" ht="14.25">
      <c r="B15" s="3"/>
      <c r="C15" s="3" t="s">
        <v>20</v>
      </c>
      <c r="D15" s="8">
        <v>0</v>
      </c>
      <c r="E15" s="3" t="s">
        <v>18</v>
      </c>
      <c r="F15" s="3"/>
      <c r="G15" s="3"/>
      <c r="H15" s="6">
        <f>0.1*D15</f>
        <v>0</v>
      </c>
      <c r="I15" s="3" t="s">
        <v>69</v>
      </c>
      <c r="J15" s="3"/>
    </row>
    <row r="16" spans="2:10" ht="14.25">
      <c r="B16" s="3"/>
      <c r="C16" s="3" t="s">
        <v>22</v>
      </c>
      <c r="D16" s="8">
        <v>0</v>
      </c>
      <c r="E16" s="3" t="s">
        <v>18</v>
      </c>
      <c r="F16" s="3"/>
      <c r="G16" s="3"/>
      <c r="H16" s="6">
        <f>0.5*D16</f>
        <v>0</v>
      </c>
      <c r="I16" s="3" t="s">
        <v>69</v>
      </c>
      <c r="J16" s="3"/>
    </row>
    <row r="17" spans="2:10" ht="14.25">
      <c r="B17" s="3"/>
      <c r="C17" s="3" t="s">
        <v>23</v>
      </c>
      <c r="D17" s="8">
        <v>60</v>
      </c>
      <c r="E17" s="3" t="s">
        <v>18</v>
      </c>
      <c r="F17" s="3"/>
      <c r="G17" s="3"/>
      <c r="H17" s="6">
        <f>0.1*D17</f>
        <v>6</v>
      </c>
      <c r="I17" s="3" t="s">
        <v>69</v>
      </c>
      <c r="J17" s="3"/>
    </row>
    <row r="18" spans="2:10" ht="14.25">
      <c r="B18" s="3"/>
      <c r="C18" s="3" t="s">
        <v>24</v>
      </c>
      <c r="D18" s="8">
        <v>1</v>
      </c>
      <c r="E18" s="3" t="s">
        <v>18</v>
      </c>
      <c r="F18" s="3"/>
      <c r="G18" s="3"/>
      <c r="H18" s="6">
        <f>0.5*D18</f>
        <v>0.5</v>
      </c>
      <c r="I18" s="3" t="s">
        <v>69</v>
      </c>
      <c r="J18" s="3"/>
    </row>
    <row r="19" spans="2:10" ht="14.25">
      <c r="B19" s="3"/>
      <c r="C19" s="3" t="s">
        <v>25</v>
      </c>
      <c r="D19" s="8">
        <v>0</v>
      </c>
      <c r="E19" s="3" t="s">
        <v>18</v>
      </c>
      <c r="F19" s="3"/>
      <c r="G19" s="3"/>
      <c r="H19" s="6">
        <f>1.2*D19</f>
        <v>0</v>
      </c>
      <c r="I19" s="3" t="s">
        <v>69</v>
      </c>
      <c r="J19" s="3"/>
    </row>
    <row r="20" spans="2:10" ht="15">
      <c r="B20" s="3"/>
      <c r="C20" s="2" t="s">
        <v>26</v>
      </c>
      <c r="D20" s="8"/>
      <c r="E20" s="3" t="s">
        <v>18</v>
      </c>
      <c r="F20" s="3"/>
      <c r="G20" s="3"/>
      <c r="H20" s="12">
        <f>SUM(H13:H19)</f>
        <v>51.9</v>
      </c>
      <c r="I20" s="2" t="s">
        <v>69</v>
      </c>
      <c r="J20" s="3"/>
    </row>
    <row r="21" spans="2:10" ht="15">
      <c r="B21" s="3"/>
      <c r="C21" s="2" t="s">
        <v>72</v>
      </c>
      <c r="D21" s="9">
        <v>24</v>
      </c>
      <c r="E21" s="3" t="s">
        <v>30</v>
      </c>
      <c r="F21" s="9"/>
      <c r="G21" s="3" t="s">
        <v>31</v>
      </c>
      <c r="H21" s="12">
        <f>(D21*300*13500+F21*300*22500)/10000000</f>
        <v>9.72</v>
      </c>
      <c r="I21" s="2" t="s">
        <v>69</v>
      </c>
      <c r="J21" s="3"/>
    </row>
    <row r="22" spans="2:10" ht="15">
      <c r="B22" s="3"/>
      <c r="C22" s="2" t="s">
        <v>29</v>
      </c>
      <c r="D22" s="2"/>
      <c r="E22" s="2"/>
      <c r="F22" s="2"/>
      <c r="G22" s="2"/>
      <c r="H22" s="12">
        <f>H20+H11</f>
        <v>52.52779999984305</v>
      </c>
      <c r="I22" s="2" t="s">
        <v>69</v>
      </c>
      <c r="J22" s="3"/>
    </row>
    <row r="23" spans="1:10" ht="15.75">
      <c r="A23" s="1" t="s">
        <v>32</v>
      </c>
      <c r="B23" s="3"/>
      <c r="C23" s="3"/>
      <c r="D23" s="3"/>
      <c r="E23" s="3"/>
      <c r="F23" s="3"/>
      <c r="G23" s="3"/>
      <c r="H23" s="3"/>
      <c r="I23" s="3"/>
      <c r="J23" s="3"/>
    </row>
    <row r="24" spans="2:10" ht="14.25">
      <c r="B24" s="3">
        <v>1.1</v>
      </c>
      <c r="C24" s="3" t="s">
        <v>33</v>
      </c>
      <c r="D24" s="9">
        <v>795</v>
      </c>
      <c r="E24" s="3" t="s">
        <v>34</v>
      </c>
      <c r="F24" s="3" t="s">
        <v>40</v>
      </c>
      <c r="G24" s="14">
        <v>0.333</v>
      </c>
      <c r="H24" s="3" t="s">
        <v>70</v>
      </c>
      <c r="I24" s="3"/>
      <c r="J24" s="3"/>
    </row>
    <row r="25" spans="2:11" ht="14.25">
      <c r="B25" s="3">
        <v>1.2</v>
      </c>
      <c r="C25" s="3" t="s">
        <v>35</v>
      </c>
      <c r="D25" s="6">
        <v>374.38</v>
      </c>
      <c r="E25" s="3" t="s">
        <v>18</v>
      </c>
      <c r="F25" s="3" t="s">
        <v>39</v>
      </c>
      <c r="G25" s="14">
        <v>0.667</v>
      </c>
      <c r="H25" s="3" t="s">
        <v>70</v>
      </c>
      <c r="I25" s="3"/>
      <c r="J25" s="3"/>
      <c r="K25" t="s">
        <v>43</v>
      </c>
    </row>
    <row r="26" spans="2:10" ht="14.25">
      <c r="B26" s="3">
        <v>2.1</v>
      </c>
      <c r="C26" s="3" t="s">
        <v>36</v>
      </c>
      <c r="D26" s="6">
        <f>D24*D25/1000</f>
        <v>297.6321</v>
      </c>
      <c r="E26" s="3" t="s">
        <v>69</v>
      </c>
      <c r="F26" s="3"/>
      <c r="G26" s="3"/>
      <c r="H26" s="3"/>
      <c r="I26" s="3"/>
      <c r="J26" s="3"/>
    </row>
    <row r="27" spans="2:11" ht="14.25">
      <c r="B27" s="3">
        <v>2.2</v>
      </c>
      <c r="C27" s="3" t="s">
        <v>37</v>
      </c>
      <c r="D27" s="11">
        <f>D26*0.4</f>
        <v>119.05284</v>
      </c>
      <c r="E27" s="3" t="s">
        <v>69</v>
      </c>
      <c r="F27" s="3"/>
      <c r="G27" s="3"/>
      <c r="H27" s="3"/>
      <c r="I27" s="3"/>
      <c r="J27" s="3"/>
      <c r="K27" t="s">
        <v>38</v>
      </c>
    </row>
    <row r="28" spans="2:11" ht="14.25">
      <c r="B28" s="3">
        <v>2.3</v>
      </c>
      <c r="C28" s="3" t="s">
        <v>42</v>
      </c>
      <c r="D28" s="11">
        <f>(G24*0.15+G25*0.05)*D26</f>
        <v>24.792753930000003</v>
      </c>
      <c r="E28" s="3" t="s">
        <v>69</v>
      </c>
      <c r="F28" s="3"/>
      <c r="G28" s="3"/>
      <c r="H28" s="3"/>
      <c r="I28" s="3"/>
      <c r="J28" s="3"/>
      <c r="K28" t="s">
        <v>41</v>
      </c>
    </row>
    <row r="29" spans="2:11" ht="14.25">
      <c r="B29" s="3">
        <v>2.4</v>
      </c>
      <c r="C29" s="3" t="s">
        <v>44</v>
      </c>
      <c r="D29" s="6">
        <f>2.5*H29</f>
        <v>17.675</v>
      </c>
      <c r="E29" s="3" t="s">
        <v>69</v>
      </c>
      <c r="F29" s="3" t="s">
        <v>46</v>
      </c>
      <c r="G29" s="3"/>
      <c r="H29" s="3">
        <v>7.07</v>
      </c>
      <c r="I29" s="3" t="s">
        <v>69</v>
      </c>
      <c r="J29" s="3"/>
      <c r="K29" t="s">
        <v>45</v>
      </c>
    </row>
    <row r="30" spans="2:10" ht="14.25">
      <c r="B30" s="3">
        <v>2.5</v>
      </c>
      <c r="C30" s="3" t="s">
        <v>47</v>
      </c>
      <c r="D30" s="11">
        <f>D26-D27-D28-D29</f>
        <v>136.11150606999996</v>
      </c>
      <c r="E30" s="3" t="s">
        <v>69</v>
      </c>
      <c r="F30" s="3"/>
      <c r="G30" s="3"/>
      <c r="H30" s="3"/>
      <c r="I30" s="3"/>
      <c r="J30" s="3"/>
    </row>
    <row r="31" spans="2:10" ht="15">
      <c r="B31" s="3"/>
      <c r="C31" s="2" t="s">
        <v>48</v>
      </c>
      <c r="D31" s="12">
        <f>D28+D29</f>
        <v>42.46775393</v>
      </c>
      <c r="E31" s="2" t="s">
        <v>69</v>
      </c>
      <c r="F31" s="3"/>
      <c r="G31" s="3"/>
      <c r="H31" s="3"/>
      <c r="I31" s="3"/>
      <c r="J31" s="3"/>
    </row>
    <row r="32" spans="2:10" ht="15">
      <c r="B32" s="3"/>
      <c r="C32" s="2" t="s">
        <v>52</v>
      </c>
      <c r="D32" s="12">
        <f>H22-D31</f>
        <v>10.060046069843047</v>
      </c>
      <c r="E32" s="2"/>
      <c r="F32" s="3"/>
      <c r="G32" s="3"/>
      <c r="H32" s="3"/>
      <c r="I32" s="3"/>
      <c r="J32" s="3"/>
    </row>
    <row r="33" spans="1:10" ht="15.75">
      <c r="A33" s="1" t="s">
        <v>49</v>
      </c>
      <c r="B33" s="3"/>
      <c r="C33" s="3"/>
      <c r="D33" s="3"/>
      <c r="E33" s="3"/>
      <c r="F33" s="3"/>
      <c r="G33" s="3"/>
      <c r="H33" s="3"/>
      <c r="I33" s="3"/>
      <c r="J33" s="3"/>
    </row>
    <row r="34" spans="2:10" ht="14.25">
      <c r="B34" s="3">
        <v>1</v>
      </c>
      <c r="C34" s="3" t="s">
        <v>50</v>
      </c>
      <c r="D34" s="11">
        <f>D30/4</f>
        <v>34.02787651749999</v>
      </c>
      <c r="E34" s="3" t="s">
        <v>69</v>
      </c>
      <c r="F34" s="3" t="s">
        <v>51</v>
      </c>
      <c r="G34" s="3"/>
      <c r="H34" s="11">
        <f>D32</f>
        <v>10.060046069843047</v>
      </c>
      <c r="I34" s="3" t="s">
        <v>69</v>
      </c>
      <c r="J34" s="3"/>
    </row>
    <row r="35" spans="2:10" ht="14.25">
      <c r="B35" s="3"/>
      <c r="C35" s="3" t="s">
        <v>53</v>
      </c>
      <c r="D35" s="6">
        <f>H29</f>
        <v>7.07</v>
      </c>
      <c r="E35" s="3" t="s">
        <v>69</v>
      </c>
      <c r="F35" s="3"/>
      <c r="G35" s="3"/>
      <c r="H35" s="3"/>
      <c r="I35" s="3"/>
      <c r="J35" s="3"/>
    </row>
    <row r="36" spans="2:10" ht="15">
      <c r="B36" s="3"/>
      <c r="C36" s="2" t="s">
        <v>54</v>
      </c>
      <c r="D36" s="12">
        <f>D34-D35</f>
        <v>26.95787651749999</v>
      </c>
      <c r="E36" s="2" t="s">
        <v>69</v>
      </c>
      <c r="F36" s="3"/>
      <c r="G36" s="3"/>
      <c r="H36" s="3"/>
      <c r="I36" s="3"/>
      <c r="J36" s="3"/>
    </row>
    <row r="37" spans="2:10" ht="14.25">
      <c r="B37" s="3">
        <v>2</v>
      </c>
      <c r="C37" s="3" t="s">
        <v>55</v>
      </c>
      <c r="D37" s="3"/>
      <c r="E37" s="3"/>
      <c r="F37" s="3"/>
      <c r="G37" s="3"/>
      <c r="H37" s="3"/>
      <c r="I37" s="3"/>
      <c r="J37" s="3"/>
    </row>
    <row r="38" spans="2:10" ht="14.25">
      <c r="B38" s="3">
        <v>2.1</v>
      </c>
      <c r="C38" s="3" t="s">
        <v>56</v>
      </c>
      <c r="D38" s="9">
        <v>4</v>
      </c>
      <c r="E38" s="3" t="s">
        <v>71</v>
      </c>
      <c r="F38" s="6">
        <f>0.18*D38</f>
        <v>0.72</v>
      </c>
      <c r="G38" s="3" t="s">
        <v>69</v>
      </c>
      <c r="H38" s="3"/>
      <c r="I38" s="3"/>
      <c r="J38" s="3"/>
    </row>
    <row r="39" spans="2:10" ht="14.25">
      <c r="B39" s="3">
        <v>2.2</v>
      </c>
      <c r="C39" s="3" t="s">
        <v>57</v>
      </c>
      <c r="D39" s="9">
        <v>1</v>
      </c>
      <c r="E39" s="3" t="s">
        <v>71</v>
      </c>
      <c r="F39" s="6">
        <f>0.36*D39</f>
        <v>0.36</v>
      </c>
      <c r="G39" s="3" t="s">
        <v>69</v>
      </c>
      <c r="H39" s="3"/>
      <c r="I39" s="3"/>
      <c r="J39" s="3"/>
    </row>
    <row r="40" spans="2:10" ht="14.25">
      <c r="B40" s="3">
        <v>2.3</v>
      </c>
      <c r="C40" s="3" t="s">
        <v>58</v>
      </c>
      <c r="D40" s="9">
        <v>4</v>
      </c>
      <c r="E40" s="3" t="s">
        <v>71</v>
      </c>
      <c r="F40" s="6">
        <f>0.1*D40</f>
        <v>0.4</v>
      </c>
      <c r="G40" s="3" t="s">
        <v>69</v>
      </c>
      <c r="H40" s="3"/>
      <c r="I40" s="3"/>
      <c r="J40" s="3"/>
    </row>
    <row r="41" spans="2:10" ht="14.25">
      <c r="B41" s="3">
        <v>2.4</v>
      </c>
      <c r="C41" s="3" t="s">
        <v>59</v>
      </c>
      <c r="D41" s="9">
        <v>20</v>
      </c>
      <c r="E41" s="3" t="s">
        <v>60</v>
      </c>
      <c r="F41" s="6">
        <f>0.1*D41</f>
        <v>2</v>
      </c>
      <c r="G41" s="3" t="s">
        <v>69</v>
      </c>
      <c r="H41" s="3"/>
      <c r="I41" s="3"/>
      <c r="J41" s="3"/>
    </row>
    <row r="42" spans="2:10" ht="14.25">
      <c r="B42" s="3">
        <v>2.5</v>
      </c>
      <c r="C42" s="3" t="s">
        <v>61</v>
      </c>
      <c r="D42" s="9">
        <v>3000</v>
      </c>
      <c r="E42" s="3" t="s">
        <v>64</v>
      </c>
      <c r="F42" s="6">
        <f>0.00012*D42</f>
        <v>0.36</v>
      </c>
      <c r="G42" s="3" t="s">
        <v>69</v>
      </c>
      <c r="H42" s="3"/>
      <c r="I42" s="3"/>
      <c r="J42" s="3"/>
    </row>
    <row r="43" spans="2:10" ht="14.25">
      <c r="B43" s="3">
        <v>2.6</v>
      </c>
      <c r="C43" s="3" t="s">
        <v>62</v>
      </c>
      <c r="D43" s="9">
        <v>3000</v>
      </c>
      <c r="E43" s="3" t="s">
        <v>64</v>
      </c>
      <c r="F43" s="6">
        <f>0.00012*D43</f>
        <v>0.36</v>
      </c>
      <c r="G43" s="3" t="s">
        <v>69</v>
      </c>
      <c r="H43" s="3"/>
      <c r="I43" s="3"/>
      <c r="J43" s="3"/>
    </row>
    <row r="44" spans="2:10" ht="14.25">
      <c r="B44" s="3">
        <v>2.7</v>
      </c>
      <c r="C44" s="3" t="s">
        <v>63</v>
      </c>
      <c r="D44" s="9">
        <v>50</v>
      </c>
      <c r="E44" s="3" t="s">
        <v>60</v>
      </c>
      <c r="F44" s="6">
        <f>0.125*D44</f>
        <v>6.25</v>
      </c>
      <c r="G44" s="3" t="s">
        <v>69</v>
      </c>
      <c r="H44" s="3"/>
      <c r="I44" s="3"/>
      <c r="J44" s="3"/>
    </row>
    <row r="45" spans="2:10" ht="14.25">
      <c r="B45" s="3">
        <v>2.8</v>
      </c>
      <c r="C45" s="3" t="s">
        <v>65</v>
      </c>
      <c r="D45" s="3"/>
      <c r="E45" s="3"/>
      <c r="F45" s="6"/>
      <c r="G45" s="3" t="s">
        <v>69</v>
      </c>
      <c r="H45" s="3"/>
      <c r="I45" s="3"/>
      <c r="J45" s="3"/>
    </row>
    <row r="46" spans="2:10" ht="15">
      <c r="B46" s="3"/>
      <c r="C46" s="2" t="s">
        <v>73</v>
      </c>
      <c r="D46" s="3"/>
      <c r="E46" s="3"/>
      <c r="F46" s="2">
        <f>SUM(F38:F45)</f>
        <v>10.45</v>
      </c>
      <c r="G46" s="2" t="s">
        <v>69</v>
      </c>
      <c r="H46" s="3"/>
      <c r="I46" s="3"/>
      <c r="J46" s="3"/>
    </row>
    <row r="47" spans="2:10" ht="14.25">
      <c r="B47" s="3"/>
      <c r="C47" s="3"/>
      <c r="D47" s="3"/>
      <c r="E47" s="3" t="s">
        <v>95</v>
      </c>
      <c r="F47" s="19">
        <f>F46/D36</f>
        <v>0.38764180825653205</v>
      </c>
      <c r="G47" s="3" t="s">
        <v>96</v>
      </c>
      <c r="H47" s="3"/>
      <c r="I47" s="3"/>
      <c r="J47" s="3"/>
    </row>
    <row r="48" spans="2:10" ht="14.25">
      <c r="B48" s="3"/>
      <c r="C48" s="3"/>
      <c r="D48" s="3"/>
      <c r="E48" s="3"/>
      <c r="F48" s="3"/>
      <c r="G48" s="3"/>
      <c r="H48" s="3"/>
      <c r="I48" s="3"/>
      <c r="J48" s="3"/>
    </row>
    <row r="49" spans="2:10" ht="14.25">
      <c r="B49" s="3"/>
      <c r="C49" s="3"/>
      <c r="D49" s="3"/>
      <c r="E49" s="3"/>
      <c r="F49" s="3"/>
      <c r="G49" s="3"/>
      <c r="H49" s="3"/>
      <c r="I49" s="3"/>
      <c r="J49" s="3"/>
    </row>
    <row r="50" spans="2:10" ht="14.25">
      <c r="B50" s="3"/>
      <c r="C50" s="3"/>
      <c r="D50" s="3"/>
      <c r="E50" s="3"/>
      <c r="F50" s="3"/>
      <c r="G50" s="3"/>
      <c r="H50" s="3"/>
      <c r="I50" s="3"/>
      <c r="J50" s="3"/>
    </row>
    <row r="51" spans="2:10" ht="14.25">
      <c r="B51" s="3"/>
      <c r="C51" s="3"/>
      <c r="D51" s="3"/>
      <c r="E51" s="3"/>
      <c r="F51" s="3"/>
      <c r="G51" s="3"/>
      <c r="H51" s="3"/>
      <c r="I51" s="3"/>
      <c r="J51" s="3"/>
    </row>
    <row r="52" spans="2:10" ht="14.25">
      <c r="B52" s="3"/>
      <c r="C52" s="3"/>
      <c r="D52" s="3"/>
      <c r="E52" s="3"/>
      <c r="F52" s="3"/>
      <c r="G52" s="3"/>
      <c r="H52" s="3"/>
      <c r="I52" s="3"/>
      <c r="J52" s="3"/>
    </row>
    <row r="53" spans="2:10" ht="14.25">
      <c r="B53" s="3"/>
      <c r="C53" s="3"/>
      <c r="D53" s="3"/>
      <c r="E53" s="3"/>
      <c r="F53" s="3"/>
      <c r="G53" s="3"/>
      <c r="H53" s="3"/>
      <c r="I53" s="3"/>
      <c r="J53" s="3"/>
    </row>
    <row r="54" spans="2:10" ht="14.25">
      <c r="B54" s="3"/>
      <c r="C54" s="3"/>
      <c r="D54" s="3"/>
      <c r="E54" s="3"/>
      <c r="F54" s="3"/>
      <c r="G54" s="3"/>
      <c r="H54" s="3"/>
      <c r="I54" s="3"/>
      <c r="J54" s="3"/>
    </row>
    <row r="55" spans="2:10" ht="14.25">
      <c r="B55" s="3"/>
      <c r="C55" s="3"/>
      <c r="D55" s="3"/>
      <c r="E55" s="3"/>
      <c r="F55" s="3"/>
      <c r="G55" s="3"/>
      <c r="H55" s="3"/>
      <c r="I55" s="3"/>
      <c r="J55" s="3"/>
    </row>
    <row r="56" spans="2:10" ht="14.25">
      <c r="B56" s="3"/>
      <c r="C56" s="3"/>
      <c r="D56" s="3"/>
      <c r="E56" s="3"/>
      <c r="F56" s="3"/>
      <c r="G56" s="3"/>
      <c r="H56" s="3"/>
      <c r="I56" s="3"/>
      <c r="J56" s="3"/>
    </row>
    <row r="57" spans="2:10" ht="14.25">
      <c r="B57" s="3"/>
      <c r="C57" s="3"/>
      <c r="D57" s="3"/>
      <c r="E57" s="3"/>
      <c r="F57" s="3"/>
      <c r="G57" s="3"/>
      <c r="H57" s="3"/>
      <c r="I57" s="3"/>
      <c r="J57" s="3"/>
    </row>
    <row r="58" spans="2:10" ht="14.25">
      <c r="B58" s="3"/>
      <c r="C58" s="3"/>
      <c r="D58" s="3"/>
      <c r="E58" s="3"/>
      <c r="F58" s="3"/>
      <c r="G58" s="3"/>
      <c r="H58" s="3"/>
      <c r="I58" s="3"/>
      <c r="J58" s="3"/>
    </row>
    <row r="59" spans="2:10" ht="14.25">
      <c r="B59" s="3"/>
      <c r="C59" s="3"/>
      <c r="D59" s="3"/>
      <c r="E59" s="3"/>
      <c r="F59" s="3"/>
      <c r="G59" s="3"/>
      <c r="H59" s="3"/>
      <c r="I59" s="3"/>
      <c r="J59" s="3"/>
    </row>
    <row r="60" spans="2:10" ht="14.25">
      <c r="B60" s="3"/>
      <c r="C60" s="3"/>
      <c r="D60" s="3"/>
      <c r="E60" s="3"/>
      <c r="F60" s="3"/>
      <c r="G60" s="3"/>
      <c r="H60" s="3"/>
      <c r="I60" s="3"/>
      <c r="J60" s="3"/>
    </row>
    <row r="61" spans="2:10" ht="14.25">
      <c r="B61" s="3"/>
      <c r="C61" s="3"/>
      <c r="D61" s="3"/>
      <c r="E61" s="3"/>
      <c r="F61" s="3"/>
      <c r="G61" s="3"/>
      <c r="H61" s="3"/>
      <c r="I61" s="3"/>
      <c r="J61" s="3"/>
    </row>
    <row r="62" spans="2:10" ht="14.25">
      <c r="B62" s="3"/>
      <c r="C62" s="3"/>
      <c r="D62" s="3"/>
      <c r="E62" s="3"/>
      <c r="F62" s="3"/>
      <c r="G62" s="3"/>
      <c r="H62" s="3"/>
      <c r="I62" s="3"/>
      <c r="J62" s="3"/>
    </row>
    <row r="63" spans="2:10" ht="14.25">
      <c r="B63" s="3"/>
      <c r="C63" s="3"/>
      <c r="D63" s="3"/>
      <c r="E63" s="3"/>
      <c r="F63" s="3"/>
      <c r="G63" s="3"/>
      <c r="H63" s="3"/>
      <c r="I63" s="3"/>
      <c r="J63" s="3"/>
    </row>
    <row r="64" spans="2:10" ht="14.25">
      <c r="B64" s="3"/>
      <c r="C64" s="3"/>
      <c r="D64" s="3"/>
      <c r="E64" s="3"/>
      <c r="F64" s="3"/>
      <c r="G64" s="3"/>
      <c r="H64" s="3"/>
      <c r="I64" s="3"/>
      <c r="J64" s="3"/>
    </row>
    <row r="65" spans="2:10" ht="14.25">
      <c r="B65" s="3"/>
      <c r="C65" s="3"/>
      <c r="D65" s="3"/>
      <c r="E65" s="3"/>
      <c r="F65" s="3"/>
      <c r="G65" s="3"/>
      <c r="H65" s="3"/>
      <c r="I65" s="3"/>
      <c r="J65" s="3"/>
    </row>
    <row r="66" spans="2:10" ht="14.25">
      <c r="B66" s="3"/>
      <c r="C66" s="3"/>
      <c r="D66" s="3"/>
      <c r="E66" s="3"/>
      <c r="F66" s="3"/>
      <c r="G66" s="3"/>
      <c r="H66" s="3"/>
      <c r="I66" s="3"/>
      <c r="J66" s="3"/>
    </row>
    <row r="67" spans="2:10" ht="14.25">
      <c r="B67" s="3"/>
      <c r="C67" s="3"/>
      <c r="D67" s="3"/>
      <c r="E67" s="3"/>
      <c r="F67" s="3"/>
      <c r="G67" s="3"/>
      <c r="H67" s="3"/>
      <c r="I67" s="3"/>
      <c r="J67" s="3"/>
    </row>
    <row r="68" spans="2:10" ht="14.25">
      <c r="B68" s="3"/>
      <c r="C68" s="3"/>
      <c r="D68" s="3"/>
      <c r="E68" s="3"/>
      <c r="F68" s="3"/>
      <c r="G68" s="3"/>
      <c r="H68" s="3"/>
      <c r="I68" s="3"/>
      <c r="J68" s="3"/>
    </row>
    <row r="69" spans="2:10" ht="14.25">
      <c r="B69" s="3"/>
      <c r="C69" s="3"/>
      <c r="D69" s="3"/>
      <c r="E69" s="3"/>
      <c r="F69" s="3"/>
      <c r="G69" s="3"/>
      <c r="H69" s="3"/>
      <c r="I69" s="3"/>
      <c r="J69" s="3"/>
    </row>
    <row r="70" spans="2:10" ht="14.25">
      <c r="B70" s="3"/>
      <c r="C70" s="3"/>
      <c r="D70" s="3"/>
      <c r="E70" s="3"/>
      <c r="F70" s="3"/>
      <c r="G70" s="3"/>
      <c r="H70" s="3"/>
      <c r="I70" s="3"/>
      <c r="J70" s="3"/>
    </row>
    <row r="71" spans="2:10" ht="14.25">
      <c r="B71" s="3"/>
      <c r="C71" s="3"/>
      <c r="D71" s="3"/>
      <c r="E71" s="3"/>
      <c r="F71" s="3"/>
      <c r="G71" s="3"/>
      <c r="H71" s="3"/>
      <c r="I71" s="3"/>
      <c r="J71" s="3"/>
    </row>
    <row r="72" spans="2:10" ht="14.25">
      <c r="B72" s="3"/>
      <c r="C72" s="3"/>
      <c r="D72" s="3"/>
      <c r="E72" s="3"/>
      <c r="F72" s="3"/>
      <c r="G72" s="3"/>
      <c r="H72" s="3"/>
      <c r="I72" s="3"/>
      <c r="J72" s="3"/>
    </row>
    <row r="73" spans="2:10" ht="14.25">
      <c r="B73" s="3"/>
      <c r="C73" s="3"/>
      <c r="D73" s="3"/>
      <c r="E73" s="3"/>
      <c r="F73" s="3"/>
      <c r="G73" s="3"/>
      <c r="H73" s="3"/>
      <c r="I73" s="3"/>
      <c r="J73" s="3"/>
    </row>
    <row r="74" spans="2:10" ht="14.25">
      <c r="B74" s="3"/>
      <c r="C74" s="3"/>
      <c r="D74" s="3"/>
      <c r="E74" s="3"/>
      <c r="F74" s="3"/>
      <c r="G74" s="3"/>
      <c r="H74" s="3"/>
      <c r="I74" s="3"/>
      <c r="J74" s="3"/>
    </row>
    <row r="75" spans="2:10" ht="14.25">
      <c r="B75" s="3"/>
      <c r="C75" s="3"/>
      <c r="D75" s="3"/>
      <c r="E75" s="3"/>
      <c r="F75" s="3"/>
      <c r="G75" s="3"/>
      <c r="H75" s="3"/>
      <c r="I75" s="3"/>
      <c r="J75" s="3"/>
    </row>
    <row r="76" spans="2:10" ht="14.25">
      <c r="B76" s="3"/>
      <c r="C76" s="3"/>
      <c r="D76" s="3"/>
      <c r="E76" s="3"/>
      <c r="F76" s="3"/>
      <c r="G76" s="3"/>
      <c r="H76" s="3"/>
      <c r="I76" s="3"/>
      <c r="J76" s="3"/>
    </row>
    <row r="77" spans="2:10" ht="14.25">
      <c r="B77" s="3"/>
      <c r="C77" s="3"/>
      <c r="D77" s="3"/>
      <c r="E77" s="3"/>
      <c r="F77" s="3"/>
      <c r="G77" s="3"/>
      <c r="H77" s="3"/>
      <c r="I77" s="3"/>
      <c r="J77" s="3"/>
    </row>
    <row r="78" spans="2:10" ht="14.25">
      <c r="B78" s="3"/>
      <c r="C78" s="3"/>
      <c r="D78" s="3"/>
      <c r="E78" s="3"/>
      <c r="F78" s="3"/>
      <c r="G78" s="3"/>
      <c r="H78" s="3"/>
      <c r="I78" s="3"/>
      <c r="J78" s="3"/>
    </row>
    <row r="79" spans="2:10" ht="14.25">
      <c r="B79" s="3"/>
      <c r="C79" s="3"/>
      <c r="D79" s="3"/>
      <c r="E79" s="3"/>
      <c r="F79" s="3"/>
      <c r="G79" s="3"/>
      <c r="H79" s="3"/>
      <c r="I79" s="3"/>
      <c r="J79" s="3"/>
    </row>
    <row r="80" spans="2:10" ht="14.25">
      <c r="B80" s="3"/>
      <c r="C80" s="3"/>
      <c r="D80" s="3"/>
      <c r="E80" s="3"/>
      <c r="F80" s="3"/>
      <c r="G80" s="3"/>
      <c r="H80" s="3"/>
      <c r="I80" s="3"/>
      <c r="J80" s="3"/>
    </row>
    <row r="81" spans="2:10" ht="14.25">
      <c r="B81" s="3"/>
      <c r="C81" s="3"/>
      <c r="D81" s="3"/>
      <c r="E81" s="3"/>
      <c r="F81" s="3"/>
      <c r="G81" s="3"/>
      <c r="H81" s="3"/>
      <c r="I81" s="3"/>
      <c r="J81" s="3"/>
    </row>
    <row r="82" spans="2:10" ht="14.25">
      <c r="B82" s="3"/>
      <c r="C82" s="3"/>
      <c r="D82" s="3"/>
      <c r="E82" s="3"/>
      <c r="F82" s="3"/>
      <c r="G82" s="3"/>
      <c r="H82" s="3"/>
      <c r="I82" s="3"/>
      <c r="J82" s="3"/>
    </row>
    <row r="83" spans="2:10" ht="14.25">
      <c r="B83" s="3"/>
      <c r="C83" s="3"/>
      <c r="D83" s="3"/>
      <c r="E83" s="3"/>
      <c r="F83" s="3"/>
      <c r="G83" s="3"/>
      <c r="H83" s="3"/>
      <c r="I83" s="3"/>
      <c r="J83" s="3"/>
    </row>
    <row r="84" spans="2:10" ht="14.25">
      <c r="B84" s="3"/>
      <c r="C84" s="3"/>
      <c r="D84" s="3"/>
      <c r="E84" s="3"/>
      <c r="F84" s="3"/>
      <c r="G84" s="3"/>
      <c r="H84" s="3"/>
      <c r="I84" s="3"/>
      <c r="J84" s="3"/>
    </row>
    <row r="85" spans="2:10" ht="14.25">
      <c r="B85" s="3"/>
      <c r="C85" s="3"/>
      <c r="D85" s="3"/>
      <c r="E85" s="3"/>
      <c r="F85" s="3"/>
      <c r="G85" s="3"/>
      <c r="H85" s="3"/>
      <c r="I85" s="3"/>
      <c r="J85" s="3"/>
    </row>
    <row r="86" spans="2:10" ht="14.25">
      <c r="B86" s="3"/>
      <c r="C86" s="3"/>
      <c r="D86" s="3"/>
      <c r="E86" s="3"/>
      <c r="F86" s="3"/>
      <c r="G86" s="3"/>
      <c r="H86" s="3"/>
      <c r="I86" s="3"/>
      <c r="J86" s="3"/>
    </row>
    <row r="87" spans="2:10" ht="14.25">
      <c r="B87" s="3"/>
      <c r="C87" s="3"/>
      <c r="D87" s="3"/>
      <c r="E87" s="3"/>
      <c r="F87" s="3"/>
      <c r="G87" s="3"/>
      <c r="H87" s="3"/>
      <c r="I87" s="3"/>
      <c r="J87" s="3"/>
    </row>
    <row r="88" spans="2:10" ht="14.25">
      <c r="B88" s="3"/>
      <c r="C88" s="3"/>
      <c r="D88" s="3"/>
      <c r="E88" s="3"/>
      <c r="F88" s="3"/>
      <c r="G88" s="3"/>
      <c r="H88" s="3"/>
      <c r="I88" s="3"/>
      <c r="J88" s="3"/>
    </row>
    <row r="89" spans="2:10" ht="14.25">
      <c r="B89" s="3"/>
      <c r="C89" s="3"/>
      <c r="D89" s="3"/>
      <c r="E89" s="3"/>
      <c r="F89" s="3"/>
      <c r="G89" s="3"/>
      <c r="H89" s="3"/>
      <c r="I89" s="3"/>
      <c r="J89" s="3"/>
    </row>
    <row r="90" spans="2:10" ht="14.25">
      <c r="B90" s="3"/>
      <c r="C90" s="3"/>
      <c r="D90" s="3"/>
      <c r="E90" s="3"/>
      <c r="F90" s="3"/>
      <c r="G90" s="3"/>
      <c r="H90" s="3"/>
      <c r="I90" s="3"/>
      <c r="J90" s="3"/>
    </row>
    <row r="91" spans="2:10" ht="14.25">
      <c r="B91" s="3"/>
      <c r="C91" s="3"/>
      <c r="D91" s="3"/>
      <c r="E91" s="3"/>
      <c r="F91" s="3"/>
      <c r="G91" s="3"/>
      <c r="H91" s="3"/>
      <c r="I91" s="3"/>
      <c r="J91" s="3"/>
    </row>
    <row r="92" spans="2:10" ht="14.25">
      <c r="B92" s="3"/>
      <c r="C92" s="3"/>
      <c r="D92" s="3"/>
      <c r="E92" s="3"/>
      <c r="F92" s="3"/>
      <c r="G92" s="3"/>
      <c r="H92" s="3"/>
      <c r="I92" s="3"/>
      <c r="J92" s="3"/>
    </row>
    <row r="93" spans="2:10" ht="14.25">
      <c r="B93" s="3"/>
      <c r="C93" s="3"/>
      <c r="D93" s="3"/>
      <c r="E93" s="3"/>
      <c r="F93" s="3"/>
      <c r="G93" s="3"/>
      <c r="H93" s="3"/>
      <c r="I93" s="3"/>
      <c r="J93" s="3"/>
    </row>
    <row r="94" spans="2:10" ht="14.25">
      <c r="B94" s="3"/>
      <c r="C94" s="3"/>
      <c r="D94" s="3"/>
      <c r="E94" s="3"/>
      <c r="F94" s="3"/>
      <c r="G94" s="3"/>
      <c r="H94" s="3"/>
      <c r="I94" s="3"/>
      <c r="J94" s="3"/>
    </row>
    <row r="95" spans="2:10" ht="14.25">
      <c r="B95" s="3"/>
      <c r="C95" s="3"/>
      <c r="D95" s="3"/>
      <c r="E95" s="3"/>
      <c r="F95" s="3"/>
      <c r="G95" s="3"/>
      <c r="H95" s="3"/>
      <c r="I95" s="3"/>
      <c r="J95" s="3"/>
    </row>
    <row r="96" spans="2:10" ht="14.25">
      <c r="B96" s="3"/>
      <c r="C96" s="3"/>
      <c r="D96" s="3"/>
      <c r="E96" s="3"/>
      <c r="F96" s="3"/>
      <c r="G96" s="3"/>
      <c r="H96" s="3"/>
      <c r="I96" s="3"/>
      <c r="J96" s="3"/>
    </row>
    <row r="97" spans="2:10" ht="14.25">
      <c r="B97" s="3"/>
      <c r="C97" s="3"/>
      <c r="D97" s="3"/>
      <c r="E97" s="3"/>
      <c r="F97" s="3"/>
      <c r="G97" s="3"/>
      <c r="H97" s="3"/>
      <c r="I97" s="3"/>
      <c r="J97" s="3"/>
    </row>
    <row r="98" spans="2:10" ht="14.25">
      <c r="B98" s="3"/>
      <c r="C98" s="3"/>
      <c r="D98" s="3"/>
      <c r="E98" s="3"/>
      <c r="F98" s="3"/>
      <c r="G98" s="3"/>
      <c r="H98" s="3"/>
      <c r="I98" s="3"/>
      <c r="J98" s="3"/>
    </row>
    <row r="99" spans="2:10" ht="14.25">
      <c r="B99" s="3"/>
      <c r="C99" s="3"/>
      <c r="D99" s="3"/>
      <c r="E99" s="3"/>
      <c r="F99" s="3"/>
      <c r="G99" s="3"/>
      <c r="H99" s="3"/>
      <c r="I99" s="3"/>
      <c r="J99" s="3"/>
    </row>
    <row r="100" spans="2:10" ht="14.2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4.2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4.2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4.2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4.25">
      <c r="B104" s="3"/>
      <c r="C104" s="3"/>
      <c r="D104" s="3"/>
      <c r="E104" s="3"/>
      <c r="F104" s="3"/>
      <c r="G104" s="3"/>
      <c r="H104" s="3"/>
      <c r="I104" s="3"/>
      <c r="J10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dell</cp:lastModifiedBy>
  <cp:lastPrinted>2006-04-20T10:35:30Z</cp:lastPrinted>
  <dcterms:created xsi:type="dcterms:W3CDTF">2006-04-20T06:51:18Z</dcterms:created>
  <dcterms:modified xsi:type="dcterms:W3CDTF">2014-01-07T08:12:45Z</dcterms:modified>
  <cp:category/>
  <cp:version/>
  <cp:contentType/>
  <cp:contentStatus/>
</cp:coreProperties>
</file>